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ivlse.sharepoint.com/sites/215905-fortsatt-utveckling-av-klimatberakningsmodell/Delade dokument/General/11. Arbetsversion/02. Engelska/"/>
    </mc:Choice>
  </mc:AlternateContent>
  <xr:revisionPtr revIDLastSave="446" documentId="8_{EEC2617D-E158-4CB6-903F-EDFF9E89DBD4}" xr6:coauthVersionLast="47" xr6:coauthVersionMax="47" xr10:uidLastSave="{23025F1E-9BA6-45B1-91AF-367CD490AAF0}"/>
  <bookViews>
    <workbookView xWindow="-120" yWindow="-120" windowWidth="29040" windowHeight="15840" firstSheet="5" activeTab="9" xr2:uid="{EB198E22-765A-40AF-8200-B7B6637C18EC}"/>
  </bookViews>
  <sheets>
    <sheet name="Instructions" sheetId="2" r:id="rId1"/>
    <sheet name="Lägg in data här alt 1." sheetId="3" state="hidden" r:id="rId2"/>
    <sheet name="Lägg in data här alt 2." sheetId="6" state="hidden" r:id="rId3"/>
    <sheet name="Enter data here" sheetId="7" r:id="rId4"/>
    <sheet name="Enter data for chemicals here" sheetId="13" r:id="rId5"/>
    <sheet name="Benefits from by-products" sheetId="17" r:id="rId6"/>
    <sheet name="Results presentation in table" sheetId="10" r:id="rId7"/>
    <sheet name="Results presentation in graph" sheetId="11" r:id="rId8"/>
    <sheet name="Graf - Nyttor" sheetId="20" state="hidden" r:id="rId9"/>
    <sheet name="Result presentation in benefits" sheetId="19" r:id="rId10"/>
    <sheet name="References" sheetId="15" r:id="rId11"/>
    <sheet name="Notes" sheetId="18" r:id="rId12"/>
    <sheet name="Information till rullistor" sheetId="12" state="hidden" r:id="rId13"/>
  </sheets>
  <externalReferences>
    <externalReference r:id="rId14"/>
    <externalReference r:id="rId15"/>
  </externalReferences>
  <definedNames>
    <definedName name="Flygplats">[1]Flygplats!$A$1:$H$103</definedName>
    <definedName name="SHANGHAI">'[2]2016 data from HFM'!$P$15:$AA$66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0" l="1"/>
  <c r="I14" i="10"/>
  <c r="H14" i="10"/>
  <c r="G14" i="10"/>
  <c r="F14" i="10"/>
  <c r="E14" i="10"/>
  <c r="D14" i="10"/>
  <c r="C14" i="10"/>
  <c r="B14" i="10"/>
  <c r="J75" i="10"/>
  <c r="J76" i="10"/>
  <c r="J77" i="10"/>
  <c r="J78" i="10"/>
  <c r="J79" i="10"/>
  <c r="J80" i="10"/>
  <c r="J81" i="10"/>
  <c r="J82" i="10"/>
  <c r="J83" i="10"/>
  <c r="J84" i="10"/>
  <c r="J85" i="10"/>
  <c r="I75" i="10"/>
  <c r="I76" i="10"/>
  <c r="I77" i="10"/>
  <c r="I78" i="10"/>
  <c r="I79" i="10"/>
  <c r="I80" i="10"/>
  <c r="I81" i="10"/>
  <c r="I82" i="10"/>
  <c r="I83" i="10"/>
  <c r="I84" i="10"/>
  <c r="I85" i="10"/>
  <c r="H75" i="10"/>
  <c r="H76" i="10"/>
  <c r="H77" i="10"/>
  <c r="H78" i="10"/>
  <c r="H79" i="10"/>
  <c r="H80" i="10"/>
  <c r="H81" i="10"/>
  <c r="H82" i="10"/>
  <c r="H83" i="10"/>
  <c r="H84" i="10"/>
  <c r="H85" i="10"/>
  <c r="B56" i="15"/>
  <c r="B54" i="15"/>
  <c r="B55" i="15"/>
  <c r="B40" i="15"/>
  <c r="B41" i="15"/>
  <c r="B42" i="15"/>
  <c r="B43" i="15"/>
  <c r="B44" i="15"/>
  <c r="B45" i="15"/>
  <c r="B46" i="15"/>
  <c r="B47" i="15"/>
  <c r="B48" i="15"/>
  <c r="B49" i="15"/>
  <c r="B50" i="15"/>
  <c r="B51" i="15"/>
  <c r="B52" i="15"/>
  <c r="B53" i="15"/>
  <c r="B39" i="15"/>
  <c r="E78" i="10"/>
  <c r="E79" i="10"/>
  <c r="E87" i="10"/>
  <c r="D69" i="10"/>
  <c r="D70" i="10"/>
  <c r="D71" i="10"/>
  <c r="D72" i="10"/>
  <c r="D73" i="10"/>
  <c r="D74" i="10"/>
  <c r="D75" i="10"/>
  <c r="D76" i="10"/>
  <c r="D77" i="10"/>
  <c r="D78" i="10"/>
  <c r="D79" i="10"/>
  <c r="D80" i="10"/>
  <c r="D81" i="10"/>
  <c r="D82" i="10"/>
  <c r="D83" i="10"/>
  <c r="D84" i="10"/>
  <c r="D85" i="10"/>
  <c r="D86" i="10"/>
  <c r="D87" i="10"/>
  <c r="D68" i="10"/>
  <c r="C87" i="10"/>
  <c r="C84" i="10"/>
  <c r="C85" i="10"/>
  <c r="C86" i="10"/>
  <c r="C69" i="10"/>
  <c r="C70" i="10"/>
  <c r="C71" i="10"/>
  <c r="C72" i="10"/>
  <c r="C73" i="10"/>
  <c r="C74" i="10"/>
  <c r="C75" i="10"/>
  <c r="C76" i="10"/>
  <c r="C77" i="10"/>
  <c r="C78" i="10"/>
  <c r="C79" i="10"/>
  <c r="C80" i="10"/>
  <c r="C81" i="10"/>
  <c r="C82" i="10"/>
  <c r="C83" i="10"/>
  <c r="C68" i="10"/>
  <c r="H31" i="13"/>
  <c r="E76" i="10" s="1"/>
  <c r="H32" i="13"/>
  <c r="E77" i="10" s="1"/>
  <c r="H33" i="13"/>
  <c r="H34" i="13"/>
  <c r="H35" i="13"/>
  <c r="E80" i="10" s="1"/>
  <c r="H36" i="13"/>
  <c r="E81" i="10" s="1"/>
  <c r="H37" i="13"/>
  <c r="E82" i="10" s="1"/>
  <c r="G64" i="15"/>
  <c r="H61" i="13"/>
  <c r="H62" i="13"/>
  <c r="H63" i="13"/>
  <c r="H64" i="13"/>
  <c r="H65" i="13"/>
  <c r="H66" i="13"/>
  <c r="H67" i="13"/>
  <c r="H68" i="13"/>
  <c r="H69" i="13"/>
  <c r="H70" i="13"/>
  <c r="H71" i="13"/>
  <c r="H72" i="13"/>
  <c r="H73" i="13"/>
  <c r="H74" i="13"/>
  <c r="H75" i="13"/>
  <c r="H76" i="13"/>
  <c r="H77" i="13"/>
  <c r="H78" i="13"/>
  <c r="H79" i="13"/>
  <c r="H80" i="13"/>
  <c r="H81" i="13"/>
  <c r="H82" i="13"/>
  <c r="H83" i="13"/>
  <c r="H84" i="13"/>
  <c r="H60" i="13"/>
  <c r="H49" i="13"/>
  <c r="H50" i="13"/>
  <c r="H48" i="13"/>
  <c r="H24" i="13"/>
  <c r="E69" i="10" s="1"/>
  <c r="H25" i="13"/>
  <c r="E70" i="10" s="1"/>
  <c r="H26" i="13"/>
  <c r="E71" i="10" s="1"/>
  <c r="H27" i="13"/>
  <c r="E72" i="10" s="1"/>
  <c r="H28" i="13"/>
  <c r="E73" i="10" s="1"/>
  <c r="H29" i="13"/>
  <c r="E74" i="10" s="1"/>
  <c r="H30" i="13"/>
  <c r="E75" i="10" s="1"/>
  <c r="H38" i="13"/>
  <c r="E83" i="10" s="1"/>
  <c r="H39" i="13"/>
  <c r="E84" i="10" s="1"/>
  <c r="H40" i="13"/>
  <c r="E85" i="10" s="1"/>
  <c r="H41" i="13"/>
  <c r="E86" i="10" s="1"/>
  <c r="H42" i="13"/>
  <c r="H23" i="13"/>
  <c r="E68" i="10" s="1"/>
  <c r="I11" i="13"/>
  <c r="I12" i="13"/>
  <c r="I13" i="13"/>
  <c r="I14" i="13"/>
  <c r="I15" i="13"/>
  <c r="F63" i="10" s="1"/>
  <c r="I16" i="13"/>
  <c r="F64" i="10" s="1"/>
  <c r="I17" i="13"/>
  <c r="F65" i="10" s="1"/>
  <c r="I10" i="13"/>
  <c r="I52" i="7"/>
  <c r="I53" i="7"/>
  <c r="I54" i="7"/>
  <c r="I55" i="7"/>
  <c r="I56" i="7"/>
  <c r="I57" i="7"/>
  <c r="I58" i="7"/>
  <c r="I59" i="7"/>
  <c r="I60" i="7"/>
  <c r="I61" i="7"/>
  <c r="I62" i="7"/>
  <c r="I63" i="7"/>
  <c r="I64" i="7"/>
  <c r="I51" i="7"/>
  <c r="C42" i="10"/>
  <c r="D42" i="10"/>
  <c r="E42" i="10"/>
  <c r="G38" i="7"/>
  <c r="F38" i="7"/>
  <c r="G37" i="7"/>
  <c r="F37" i="7"/>
  <c r="G36" i="7"/>
  <c r="F36" i="7"/>
  <c r="C63" i="10"/>
  <c r="D63" i="10"/>
  <c r="E63" i="10"/>
  <c r="C64" i="10"/>
  <c r="D64" i="10"/>
  <c r="E64" i="10"/>
  <c r="C65" i="10"/>
  <c r="D65" i="10"/>
  <c r="E65" i="10"/>
  <c r="G18" i="15"/>
  <c r="C72" i="15" l="1"/>
  <c r="C28" i="10"/>
  <c r="D28" i="10"/>
  <c r="E28" i="10"/>
  <c r="D38" i="17"/>
  <c r="D18" i="17"/>
  <c r="E38" i="17"/>
  <c r="H106" i="7"/>
  <c r="H105" i="7"/>
  <c r="C48" i="10"/>
  <c r="D26" i="17" l="1"/>
  <c r="H26" i="17" s="1"/>
  <c r="H27" i="17"/>
  <c r="H28" i="17"/>
  <c r="H29" i="17"/>
  <c r="I52" i="10"/>
  <c r="C81" i="15"/>
  <c r="C80" i="15"/>
  <c r="E32" i="17" l="1"/>
  <c r="H32" i="17" s="1"/>
  <c r="E16" i="17"/>
  <c r="I58" i="10"/>
  <c r="H58" i="10"/>
  <c r="H18" i="17" l="1"/>
  <c r="I30" i="10"/>
  <c r="H30" i="10"/>
  <c r="H39" i="17" l="1"/>
  <c r="J30" i="10" l="1"/>
  <c r="H17" i="17"/>
  <c r="C75" i="7"/>
  <c r="C80" i="7" s="1"/>
  <c r="I40" i="10" s="1"/>
  <c r="I45" i="10" l="1"/>
  <c r="H38" i="17"/>
  <c r="C10" i="20" s="1"/>
  <c r="H15" i="17"/>
  <c r="I62" i="10"/>
  <c r="I63" i="10"/>
  <c r="I64" i="10"/>
  <c r="I65" i="10"/>
  <c r="I66" i="10"/>
  <c r="I67" i="10"/>
  <c r="I68" i="10"/>
  <c r="I69" i="10"/>
  <c r="I70" i="10"/>
  <c r="I71" i="10"/>
  <c r="I72" i="10"/>
  <c r="I73" i="10"/>
  <c r="I74" i="10"/>
  <c r="H62" i="10"/>
  <c r="F31" i="15" s="1"/>
  <c r="H63" i="10"/>
  <c r="F32" i="15" s="1"/>
  <c r="H64" i="10"/>
  <c r="F33" i="15" s="1"/>
  <c r="H65" i="10"/>
  <c r="F34" i="15" s="1"/>
  <c r="H66" i="10"/>
  <c r="F35" i="15" s="1"/>
  <c r="H67" i="10"/>
  <c r="F36" i="15" s="1"/>
  <c r="H68" i="10"/>
  <c r="F37" i="15" s="1"/>
  <c r="H69" i="10"/>
  <c r="F38" i="15" s="1"/>
  <c r="H70" i="10"/>
  <c r="F39" i="15" s="1"/>
  <c r="H71" i="10"/>
  <c r="F40" i="15" s="1"/>
  <c r="H72" i="10"/>
  <c r="F41" i="15" s="1"/>
  <c r="H73" i="10"/>
  <c r="F42" i="15" s="1"/>
  <c r="H74" i="10"/>
  <c r="F43" i="15" s="1"/>
  <c r="F44" i="15"/>
  <c r="F45" i="15"/>
  <c r="F46" i="15"/>
  <c r="F47" i="15"/>
  <c r="F48" i="15"/>
  <c r="F49" i="15"/>
  <c r="F50" i="15"/>
  <c r="J63" i="10"/>
  <c r="I61" i="10"/>
  <c r="H94" i="7"/>
  <c r="I51" i="10" s="1"/>
  <c r="I44" i="10"/>
  <c r="E43" i="10"/>
  <c r="E44" i="10"/>
  <c r="E45" i="10"/>
  <c r="E46" i="10"/>
  <c r="E47" i="10"/>
  <c r="E48" i="10"/>
  <c r="E49" i="10"/>
  <c r="E50" i="10"/>
  <c r="D43" i="10"/>
  <c r="D44" i="10"/>
  <c r="D45" i="10"/>
  <c r="D46" i="10"/>
  <c r="D47" i="10"/>
  <c r="D48" i="10"/>
  <c r="D49" i="10"/>
  <c r="D50" i="10"/>
  <c r="C50" i="10"/>
  <c r="C43" i="10"/>
  <c r="C44" i="10"/>
  <c r="C45" i="10"/>
  <c r="C46" i="10"/>
  <c r="C47" i="10"/>
  <c r="C49" i="10"/>
  <c r="I31" i="10"/>
  <c r="I32" i="10"/>
  <c r="I33" i="10"/>
  <c r="I29" i="10"/>
  <c r="H61" i="10"/>
  <c r="F30" i="15" s="1"/>
  <c r="I25" i="10"/>
  <c r="I26" i="10"/>
  <c r="I27" i="10"/>
  <c r="I28" i="10"/>
  <c r="I34" i="10"/>
  <c r="I35" i="10"/>
  <c r="I36" i="10"/>
  <c r="I37" i="10"/>
  <c r="H25" i="10"/>
  <c r="H26" i="10"/>
  <c r="H27" i="10"/>
  <c r="H28" i="10"/>
  <c r="H29" i="10"/>
  <c r="H31" i="10"/>
  <c r="H32" i="10"/>
  <c r="H33" i="10"/>
  <c r="H34" i="10"/>
  <c r="H35" i="10"/>
  <c r="H36" i="10"/>
  <c r="H37" i="10"/>
  <c r="E34" i="10"/>
  <c r="E35" i="10"/>
  <c r="E36" i="10"/>
  <c r="E37" i="10"/>
  <c r="E38" i="10"/>
  <c r="D34" i="10"/>
  <c r="D35" i="10"/>
  <c r="D36" i="10"/>
  <c r="D37" i="10"/>
  <c r="D38" i="10"/>
  <c r="C34" i="10"/>
  <c r="C35" i="10"/>
  <c r="C36" i="10"/>
  <c r="C37" i="10"/>
  <c r="C38" i="10"/>
  <c r="C7" i="20" l="1"/>
  <c r="I42" i="10"/>
  <c r="I41" i="10"/>
  <c r="I43" i="10"/>
  <c r="J62" i="10"/>
  <c r="J25" i="10" l="1"/>
  <c r="J26" i="10"/>
  <c r="J27" i="10"/>
  <c r="J28" i="10"/>
  <c r="J29" i="10"/>
  <c r="J31" i="10"/>
  <c r="J32" i="10"/>
  <c r="J33" i="10"/>
  <c r="J34" i="10"/>
  <c r="J35" i="10"/>
  <c r="J36" i="10"/>
  <c r="J37" i="10"/>
  <c r="J64" i="10"/>
  <c r="J65" i="10"/>
  <c r="J66" i="10"/>
  <c r="J67" i="10"/>
  <c r="J68" i="10"/>
  <c r="J69" i="10"/>
  <c r="J70" i="10"/>
  <c r="J61" i="10"/>
  <c r="J71" i="10"/>
  <c r="J72" i="10"/>
  <c r="J73" i="10"/>
  <c r="J74" i="10"/>
  <c r="C112" i="7" l="1"/>
  <c r="C107" i="7"/>
  <c r="C95" i="7"/>
  <c r="I49" i="10" s="1"/>
  <c r="C89" i="7"/>
  <c r="I48" i="10" s="1"/>
  <c r="I54" i="10"/>
  <c r="I53" i="10"/>
  <c r="F59" i="10"/>
  <c r="F60" i="10"/>
  <c r="F61" i="10"/>
  <c r="F62" i="10"/>
  <c r="F58" i="10"/>
  <c r="E59" i="10"/>
  <c r="E60" i="10"/>
  <c r="E61" i="10"/>
  <c r="E62" i="10"/>
  <c r="D59" i="10"/>
  <c r="D60" i="10"/>
  <c r="D61" i="10"/>
  <c r="D62" i="10"/>
  <c r="C59" i="10"/>
  <c r="C60" i="10"/>
  <c r="C61" i="10"/>
  <c r="C62" i="10"/>
  <c r="C41" i="10"/>
  <c r="E91" i="10"/>
  <c r="E92" i="10"/>
  <c r="E90" i="10"/>
  <c r="H24" i="10"/>
  <c r="D91" i="10"/>
  <c r="D92" i="10"/>
  <c r="C91" i="10"/>
  <c r="C92" i="10"/>
  <c r="D25" i="10"/>
  <c r="E25" i="10"/>
  <c r="D26" i="10"/>
  <c r="E26" i="10"/>
  <c r="D27" i="10"/>
  <c r="E27" i="10"/>
  <c r="D29" i="10"/>
  <c r="E29" i="10"/>
  <c r="D30" i="10"/>
  <c r="E30" i="10"/>
  <c r="C25" i="10"/>
  <c r="C26" i="10"/>
  <c r="C27" i="10"/>
  <c r="C29" i="10"/>
  <c r="C30" i="10"/>
  <c r="C24" i="10"/>
  <c r="C33" i="10"/>
  <c r="I50" i="10" l="1"/>
  <c r="F9" i="17"/>
  <c r="H19" i="17"/>
  <c r="H16" i="17"/>
  <c r="C8" i="20" s="1"/>
  <c r="C9" i="20" l="1"/>
  <c r="D9" i="17"/>
  <c r="E9" i="17"/>
  <c r="L65" i="17"/>
  <c r="K65" i="17"/>
  <c r="M64" i="17"/>
  <c r="L64" i="17"/>
  <c r="K64" i="17"/>
  <c r="M63" i="17"/>
  <c r="L63" i="17"/>
  <c r="K63" i="17"/>
  <c r="M62" i="17"/>
  <c r="L62" i="17"/>
  <c r="K62" i="17"/>
  <c r="M61" i="17"/>
  <c r="L61" i="17"/>
  <c r="K61" i="17"/>
  <c r="E41" i="10"/>
  <c r="D41" i="10"/>
  <c r="E33" i="10"/>
  <c r="D33" i="10"/>
  <c r="E58" i="10"/>
  <c r="C9" i="17" l="1"/>
  <c r="D18" i="10"/>
  <c r="M65" i="17"/>
  <c r="C4" i="20" l="1"/>
  <c r="I117" i="10"/>
  <c r="G117" i="10"/>
  <c r="I24" i="10"/>
  <c r="D24" i="10"/>
  <c r="E24" i="10"/>
  <c r="C58" i="10" l="1"/>
  <c r="D58" i="10"/>
  <c r="H117" i="10"/>
  <c r="K87" i="13"/>
  <c r="L87" i="13"/>
  <c r="M87" i="13"/>
  <c r="K88" i="13"/>
  <c r="L88" i="13"/>
  <c r="M88" i="13"/>
  <c r="K89" i="13"/>
  <c r="L89" i="13"/>
  <c r="M89" i="13"/>
  <c r="K90" i="13"/>
  <c r="L90" i="13"/>
  <c r="M90" i="13"/>
  <c r="K91" i="13"/>
  <c r="L91" i="13"/>
  <c r="M91" i="13"/>
  <c r="D90" i="10"/>
  <c r="C90" i="10"/>
  <c r="E18" i="10" l="1"/>
  <c r="C5" i="20"/>
  <c r="J117" i="10"/>
  <c r="J24" i="10"/>
  <c r="C6" i="20" l="1"/>
  <c r="G18" i="10"/>
  <c r="F18" i="10" l="1"/>
  <c r="K14" i="10"/>
  <c r="F7" i="10" s="1"/>
  <c r="H9" i="17" l="1"/>
  <c r="I18" i="10" s="1"/>
  <c r="H11" i="10"/>
  <c r="H7" i="10"/>
  <c r="D11" i="10"/>
  <c r="D7" i="10"/>
</calcChain>
</file>

<file path=xl/sharedStrings.xml><?xml version="1.0" encoding="utf-8"?>
<sst xmlns="http://schemas.openxmlformats.org/spreadsheetml/2006/main" count="728" uniqueCount="529">
  <si>
    <t>[RUBRIK]</t>
  </si>
  <si>
    <t>Lägg in information i de gröna fälten</t>
  </si>
  <si>
    <t>Fordon och maskiner, brukade under egen drift</t>
  </si>
  <si>
    <t>Inköpt el</t>
  </si>
  <si>
    <t>Transporter in till anläggningen</t>
  </si>
  <si>
    <t>Ange förbrukad mängd drivmedel</t>
  </si>
  <si>
    <t>[Instruktioner]</t>
  </si>
  <si>
    <t>Transporters växthusgaser är direkt kopplade emot förbränningen av ett drivmedel. Därför är det den mest trovärdiga informationen att utgå ifrån.</t>
  </si>
  <si>
    <t>Energibärare</t>
  </si>
  <si>
    <r>
      <t>Emissionsfaktor [kg CO</t>
    </r>
    <r>
      <rPr>
        <b/>
        <vertAlign val="subscript"/>
        <sz val="11"/>
        <rFont val="Calibri"/>
        <family val="2"/>
        <scheme val="minor"/>
      </rPr>
      <t>2</t>
    </r>
    <r>
      <rPr>
        <b/>
        <sz val="11"/>
        <rFont val="Calibri"/>
        <family val="2"/>
        <scheme val="minor"/>
      </rPr>
      <t xml:space="preserve"> e/referensenhet]</t>
    </r>
  </si>
  <si>
    <t>Förbrukad mängd 
[per referemsenhet]</t>
  </si>
  <si>
    <t>Ursprungsmärkning</t>
  </si>
  <si>
    <r>
      <t>Emissionsfaktor 
[kg CO</t>
    </r>
    <r>
      <rPr>
        <b/>
        <vertAlign val="subscript"/>
        <sz val="11"/>
        <rFont val="Calibri"/>
        <family val="2"/>
        <scheme val="minor"/>
      </rPr>
      <t>2</t>
    </r>
    <r>
      <rPr>
        <b/>
        <sz val="11"/>
        <rFont val="Calibri"/>
        <family val="2"/>
        <scheme val="minor"/>
      </rPr>
      <t xml:space="preserve"> e/kWh]</t>
    </r>
  </si>
  <si>
    <t>Förbrukad mängd 
[kWh]</t>
  </si>
  <si>
    <t>Drivmedelsförbrukning</t>
  </si>
  <si>
    <r>
      <t>Emissionsfaktor 
[kg CO</t>
    </r>
    <r>
      <rPr>
        <b/>
        <vertAlign val="subscript"/>
        <sz val="11"/>
        <rFont val="Calibri"/>
        <family val="2"/>
        <scheme val="minor"/>
      </rPr>
      <t>2</t>
    </r>
    <r>
      <rPr>
        <b/>
        <sz val="11"/>
        <rFont val="Calibri"/>
        <family val="2"/>
        <scheme val="minor"/>
      </rPr>
      <t xml:space="preserve"> e/liter]</t>
    </r>
  </si>
  <si>
    <t>Förbrukad mängd 
[liter]</t>
  </si>
  <si>
    <t>Bensin MK11 [liter]</t>
  </si>
  <si>
    <t>Vattenkraft</t>
  </si>
  <si>
    <t>Diesel</t>
  </si>
  <si>
    <t>Diesel MK11 [liter]</t>
  </si>
  <si>
    <t>Vindkraft</t>
  </si>
  <si>
    <t>HVO - rester från matolja</t>
  </si>
  <si>
    <t>Diesel MK31 [liter]</t>
  </si>
  <si>
    <t>Kärnkraft</t>
  </si>
  <si>
    <t>HVO - Raps</t>
  </si>
  <si>
    <t>E851 [liter]</t>
  </si>
  <si>
    <t>Solceller</t>
  </si>
  <si>
    <t>HVO - slaktrester</t>
  </si>
  <si>
    <t>ED951 [liter]</t>
  </si>
  <si>
    <t>Nordisk elmix</t>
  </si>
  <si>
    <t>FAME 1001 [liter]</t>
  </si>
  <si>
    <t>alt.</t>
  </si>
  <si>
    <t>Fordonsgas1 [Kg]</t>
  </si>
  <si>
    <t>Inköpt värme</t>
  </si>
  <si>
    <t>Biogas1 [Kg]</t>
  </si>
  <si>
    <t xml:space="preserve">Finns inte information om drivmedelsförbrukning att tillgå kan antal körda tonkm att användas. En tonkm är ett antal ton som transporteras en viss distans, till exempel 5 ton som transporteras 3 km är 15 tonkm. </t>
  </si>
  <si>
    <t>HVO1001 [liter]</t>
  </si>
  <si>
    <t>LNG/LBG1 [liter]</t>
  </si>
  <si>
    <t>Drivmedel</t>
  </si>
  <si>
    <r>
      <t>Emissionsfaktor 
[kg CO</t>
    </r>
    <r>
      <rPr>
        <b/>
        <vertAlign val="subscript"/>
        <sz val="11"/>
        <rFont val="Calibri"/>
        <family val="2"/>
        <scheme val="minor"/>
      </rPr>
      <t>2</t>
    </r>
    <r>
      <rPr>
        <b/>
        <sz val="11"/>
        <rFont val="Calibri"/>
        <family val="2"/>
        <scheme val="minor"/>
      </rPr>
      <t xml:space="preserve"> e/tonkm]</t>
    </r>
  </si>
  <si>
    <t>Annat [enhet]</t>
  </si>
  <si>
    <t>Fjärrvärme</t>
  </si>
  <si>
    <t>Biogas</t>
  </si>
  <si>
    <t>HVO - osäker på ursprung</t>
  </si>
  <si>
    <t>[Eget avtal]</t>
  </si>
  <si>
    <t>El</t>
  </si>
  <si>
    <r>
      <t xml:space="preserve">Transporter in </t>
    </r>
    <r>
      <rPr>
        <b/>
        <i/>
        <u/>
        <sz val="11"/>
        <color theme="3" tint="-0.499984740745262"/>
        <rFont val="Calibri"/>
        <family val="2"/>
        <scheme val="minor"/>
      </rPr>
      <t>till</t>
    </r>
    <r>
      <rPr>
        <b/>
        <sz val="11"/>
        <color theme="3" tint="-0.499984740745262"/>
        <rFont val="Calibri"/>
        <family val="2"/>
        <scheme val="minor"/>
      </rPr>
      <t xml:space="preserve"> anläggningen</t>
    </r>
  </si>
  <si>
    <t>Diesel MK1</t>
  </si>
  <si>
    <t>E85</t>
  </si>
  <si>
    <t>HVO (100%)</t>
  </si>
  <si>
    <t xml:space="preserve">FAME (100%) </t>
  </si>
  <si>
    <t>Fråga Kristin</t>
  </si>
  <si>
    <t>Sand</t>
  </si>
  <si>
    <t>%</t>
  </si>
  <si>
    <t>Sekundol/isopropanol</t>
  </si>
  <si>
    <t>PAC (PAX-15)</t>
  </si>
  <si>
    <t>PAC (PAX-215)</t>
  </si>
  <si>
    <t>Polymer</t>
  </si>
  <si>
    <t>NaOH (50 %)</t>
  </si>
  <si>
    <t>Vattenfall (2021)</t>
  </si>
  <si>
    <t>Vattenfall (2019)</t>
  </si>
  <si>
    <t>Metanolproduktion, globalt medelvärde (Ecoinvent, 2021)</t>
  </si>
  <si>
    <t>Arom Dekor (2020)</t>
  </si>
  <si>
    <t>Etanol, som biprodukt från etylenproduktion, europeiskt medelvärde (Ecoinvent, 2021)</t>
  </si>
  <si>
    <t>Etanolproduktion från trä, svenskt medelvärde (Ecoinvent, 2021)</t>
  </si>
  <si>
    <t>Produktion av isopropanol, europeiskt medelvärde (Ecoinvent, 2021)</t>
  </si>
  <si>
    <t>Beräkningar enligt verktyg från VA-teknik Södra (2021)</t>
  </si>
  <si>
    <t>Inert material på deponi, europeiskt medelvärde (Sphera, 2021)</t>
  </si>
  <si>
    <t xml:space="preserve">Modifierad data från Sphera, Förbränning av hushållsavfall exklusive plastfraktionen. Resterande fraktioner till stor del organiskt, papper, övrigt. </t>
  </si>
  <si>
    <t xml:space="preserve">Grundestam et al. (2020) </t>
  </si>
  <si>
    <t>IPCC (2019)</t>
  </si>
  <si>
    <t>Brown et al (2010)</t>
  </si>
  <si>
    <t>Produktion av polyakrylamid, globalt medelvärde (Ecoinvent, 2021)</t>
  </si>
  <si>
    <t>Bränd kalk, tyskt medelvärde (Sphera, 2021)</t>
  </si>
  <si>
    <t>NTM (2020)</t>
  </si>
  <si>
    <t>Kalciumhydroxid, tyskt medelvärde (Sphera, 2021)</t>
  </si>
  <si>
    <t>Potentiella klimatnyttor</t>
  </si>
  <si>
    <t>Torv för odlingssyfte, globalt medelvärde (Ecoinvent, 2021)</t>
  </si>
  <si>
    <t>Ammoniumnitrat, europeiskt medelvärde (Ecoinvent, 2021)</t>
  </si>
  <si>
    <t>Trippelsuperfosfat, europeiskt medelvärde (Ecoinvent, 2021)</t>
  </si>
  <si>
    <t>Svanström et al. (2016)</t>
  </si>
  <si>
    <t>Ammoniumsulfat (biprodukt från Caprolactamproduktion), tyskt medelvärde (Sphera, 2021)</t>
  </si>
  <si>
    <t>Syrgas, europeiskt medelvärde (Sphera, 2021)</t>
  </si>
  <si>
    <t>Natriumsilikat, europeiskt medelvärde (Ecoinvent, 2021)</t>
  </si>
  <si>
    <r>
      <t>Natriumkarbonat (Na</t>
    </r>
    <r>
      <rPr>
        <vertAlign val="subscript"/>
        <sz val="11"/>
        <rFont val="Calibri"/>
        <family val="2"/>
        <scheme val="minor"/>
      </rPr>
      <t>2</t>
    </r>
    <r>
      <rPr>
        <sz val="11"/>
        <rFont val="Calibri"/>
        <family val="2"/>
        <scheme val="minor"/>
      </rPr>
      <t>CO</t>
    </r>
    <r>
      <rPr>
        <vertAlign val="subscript"/>
        <sz val="11"/>
        <rFont val="Calibri"/>
        <family val="2"/>
        <scheme val="minor"/>
      </rPr>
      <t>3</t>
    </r>
    <r>
      <rPr>
        <sz val="11"/>
        <rFont val="Calibri"/>
        <family val="2"/>
        <scheme val="minor"/>
      </rPr>
      <t>), europeiskt medelvärde (Sphera, 2021)</t>
    </r>
  </si>
  <si>
    <t>Koldioxid, tyskt medelvärde (Sphera, 2021)</t>
  </si>
  <si>
    <t>Natriumbisulfit, europeiskt medelvärde (Ecoinvent, 2021)</t>
  </si>
  <si>
    <t>Citronsyra, europeiskt medelvärde (Ecoinvent, 2021)</t>
  </si>
  <si>
    <t>kg CH4/kg inkommande COD</t>
  </si>
  <si>
    <t>kg N2O/kg N denitrifierat</t>
  </si>
  <si>
    <t xml:space="preserve">Foley et al. (2010b) och Foley et al. (2008) </t>
  </si>
  <si>
    <t>Stenström et al (2017), SVU-rapport 2017-11</t>
  </si>
  <si>
    <t>kg/Nm3</t>
  </si>
  <si>
    <t>SGC (2012)</t>
  </si>
  <si>
    <t>kg CH4/ton TS slam</t>
  </si>
  <si>
    <t>Nilsson Påledal et al. (2020)</t>
  </si>
  <si>
    <t>kg CH4/kg utgående BOD</t>
  </si>
  <si>
    <t>kg N2O/kg N i utgående vatten</t>
  </si>
  <si>
    <t>Slip [%]</t>
  </si>
  <si>
    <t>8. Polymer</t>
  </si>
  <si>
    <t>Scope 1</t>
  </si>
  <si>
    <t>Scope 2</t>
  </si>
  <si>
    <t>Scope 3</t>
  </si>
  <si>
    <r>
      <t xml:space="preserve">LNG </t>
    </r>
    <r>
      <rPr>
        <b/>
        <sz val="10"/>
        <rFont val="Calibri"/>
        <family val="2"/>
        <scheme val="minor"/>
      </rPr>
      <t>[kg]</t>
    </r>
  </si>
  <si>
    <t>Börjesson (2021)</t>
  </si>
  <si>
    <t>-</t>
  </si>
  <si>
    <t>Östlund (2003)</t>
  </si>
  <si>
    <t>Kalciumnitrat, globalt medelvärde (Ecoinvent, 2021)</t>
  </si>
  <si>
    <t>Antagande att rens kan jämföras med genomsnittligt hushållsavfall, värde från Östlund (2003)</t>
  </si>
  <si>
    <t>Gustavsson &amp; Tumlin (2013)</t>
  </si>
  <si>
    <t>Energimarknadsinspektionen (2022)</t>
  </si>
  <si>
    <t>Energiföretagen (2022)</t>
  </si>
  <si>
    <t>Treatment plant:</t>
  </si>
  <si>
    <t>[Name of treatment plant]</t>
  </si>
  <si>
    <t>Type of treatment plant:</t>
  </si>
  <si>
    <t>Address:</t>
  </si>
  <si>
    <t>[Enter the address of the plant]</t>
  </si>
  <si>
    <t>Contact person:</t>
  </si>
  <si>
    <t>[Who has filled in the information in this document?]</t>
  </si>
  <si>
    <t xml:space="preserve">Year: </t>
  </si>
  <si>
    <t xml:space="preserve">Calculation of climate impact per year and at plant level. </t>
  </si>
  <si>
    <r>
      <rPr>
        <b/>
        <u/>
        <sz val="12"/>
        <color theme="1"/>
        <rFont val="Arial"/>
        <family val="2"/>
      </rPr>
      <t xml:space="preserve">Where are the results presented? </t>
    </r>
    <r>
      <rPr>
        <sz val="12"/>
        <color theme="1"/>
        <rFont val="Arial"/>
        <family val="2"/>
      </rPr>
      <t xml:space="preserve">
The results are presented in the tabs "Results presentation in table", 
"Results presentation in graph" and "Results presentation in benefits". </t>
    </r>
  </si>
  <si>
    <t>Drinking water treatment plant</t>
  </si>
  <si>
    <t>Wastewater treatment plant</t>
  </si>
  <si>
    <t>How big is the load to 
the treatment plant? 
[pe]</t>
  </si>
  <si>
    <t>Enter information in the green marked fields that are relevant for the current facility. All green fields therefore do not need to be filled in.
The information entered must be on an annual basis. Pay attention to what the unit of data requested is in!</t>
  </si>
  <si>
    <t>Electricity consumption</t>
  </si>
  <si>
    <t>Nordic residual mix</t>
  </si>
  <si>
    <t>Wind power</t>
  </si>
  <si>
    <t>Solar power</t>
  </si>
  <si>
    <t>Biogas, 
internally produced</t>
  </si>
  <si>
    <t>Other</t>
  </si>
  <si>
    <r>
      <t>Emissions factor
[kg CO</t>
    </r>
    <r>
      <rPr>
        <b/>
        <vertAlign val="subscript"/>
        <sz val="11"/>
        <rFont val="Calibri"/>
        <family val="2"/>
        <scheme val="minor"/>
      </rPr>
      <t>2</t>
    </r>
    <r>
      <rPr>
        <b/>
        <sz val="11"/>
        <rFont val="Calibri"/>
        <family val="2"/>
        <scheme val="minor"/>
      </rPr>
      <t xml:space="preserve"> e/MWh]</t>
    </r>
  </si>
  <si>
    <t>Heat consumption</t>
  </si>
  <si>
    <t>Plant operation comsumption [MWh/yr]</t>
  </si>
  <si>
    <r>
      <t>Indirect emissions, 
[kg CO</t>
    </r>
    <r>
      <rPr>
        <b/>
        <vertAlign val="subscript"/>
        <sz val="11"/>
        <rFont val="Calibri"/>
        <family val="2"/>
        <scheme val="minor"/>
      </rPr>
      <t>2</t>
    </r>
    <r>
      <rPr>
        <b/>
        <sz val="11"/>
        <rFont val="Calibri"/>
        <family val="2"/>
        <scheme val="minor"/>
      </rPr>
      <t xml:space="preserve"> e/MWh]</t>
    </r>
  </si>
  <si>
    <r>
      <t>Direct emissions,
[kg CO</t>
    </r>
    <r>
      <rPr>
        <b/>
        <vertAlign val="subscript"/>
        <sz val="11"/>
        <rFont val="Calibri"/>
        <family val="2"/>
        <scheme val="minor"/>
      </rPr>
      <t>2</t>
    </r>
    <r>
      <rPr>
        <b/>
        <sz val="11"/>
        <rFont val="Calibri"/>
        <family val="2"/>
        <scheme val="minor"/>
      </rPr>
      <t xml:space="preserve"> e/MWh]</t>
    </r>
  </si>
  <si>
    <t>Fuel oil</t>
  </si>
  <si>
    <t>Natural gas/city gas</t>
  </si>
  <si>
    <t>District heating, local environmental values*</t>
  </si>
  <si>
    <t>* Enter the environmental impact of the local district heating network from the file "District heating's local environmental values 20XX". Note that (g CO2 e/kWh) = (kg CO2 e/MWh). Sum up the field Combustion and Transport and production of fuels.</t>
  </si>
  <si>
    <t xml:space="preserve">** Ask your district cooling supplier for the environmental value of district cooling in the unit kg CO2 e per MWh.   </t>
  </si>
  <si>
    <t>District cooling, local environmental values**</t>
  </si>
  <si>
    <t>Fuel type</t>
  </si>
  <si>
    <t>Consumption [liter/yr]</t>
  </si>
  <si>
    <r>
      <t>Indirect emissions, 
[kg CO</t>
    </r>
    <r>
      <rPr>
        <b/>
        <vertAlign val="subscript"/>
        <sz val="11"/>
        <rFont val="Calibri"/>
        <family val="2"/>
        <scheme val="minor"/>
      </rPr>
      <t>2</t>
    </r>
    <r>
      <rPr>
        <b/>
        <sz val="11"/>
        <rFont val="Calibri"/>
        <family val="2"/>
        <scheme val="minor"/>
      </rPr>
      <t xml:space="preserve"> e/liter]</t>
    </r>
  </si>
  <si>
    <r>
      <t>Direct emissions,
[kg CO</t>
    </r>
    <r>
      <rPr>
        <b/>
        <vertAlign val="subscript"/>
        <sz val="11"/>
        <rFont val="Calibri"/>
        <family val="2"/>
        <scheme val="minor"/>
      </rPr>
      <t>2</t>
    </r>
    <r>
      <rPr>
        <b/>
        <sz val="11"/>
        <rFont val="Calibri"/>
        <family val="2"/>
        <scheme val="minor"/>
      </rPr>
      <t xml:space="preserve"> e/liter]</t>
    </r>
  </si>
  <si>
    <t>Petrol MK1</t>
  </si>
  <si>
    <t>Reporting tab</t>
  </si>
  <si>
    <t>Residual products</t>
  </si>
  <si>
    <t>Transport distance [km]</t>
  </si>
  <si>
    <t>Truck fuel 
(diesel or fossil free)</t>
  </si>
  <si>
    <t>Active carbon</t>
  </si>
  <si>
    <t>Recycling</t>
  </si>
  <si>
    <t>Landfill</t>
  </si>
  <si>
    <t>Reactivation*</t>
  </si>
  <si>
    <t>Incineration</t>
  </si>
  <si>
    <t>Landfill coverage</t>
  </si>
  <si>
    <t>Soil production</t>
  </si>
  <si>
    <t>Spreading on arable land</t>
  </si>
  <si>
    <t>Lime sludge and similar residual products 
from water softening</t>
  </si>
  <si>
    <t>Treatment of undigested sludge in other WWT**</t>
  </si>
  <si>
    <t>* The amount of purchased reactivated activated carbon is stated in the next tab under "Purchase of other chemicals".</t>
  </si>
  <si>
    <t xml:space="preserve">** If there is no sludge treatment at the plant, the user can specify sludge that is transported to another WWT for treatment. Furthermore, no information about digestion, biogas handling and sludge treatment needs to be entered in the tool. </t>
  </si>
  <si>
    <t>4. Digester and biogas use - wastewater treatment plants only</t>
  </si>
  <si>
    <t>Enter information on biogas production and methane slip in the section below. If measured values are available for the installation, fill in those values in the cells marked "Measured value:". If no measured values are available, estimated values are calculated based on literature. If a measured value and an estimated value are filled in, the measured value is used before the estimated value in the climate calculation. Pay attention to the units requested!</t>
  </si>
  <si>
    <r>
      <t>Nm</t>
    </r>
    <r>
      <rPr>
        <vertAlign val="superscript"/>
        <sz val="10"/>
        <color theme="1"/>
        <rFont val="Calibri"/>
        <family val="2"/>
        <scheme val="minor"/>
      </rPr>
      <t>3</t>
    </r>
    <r>
      <rPr>
        <sz val="10"/>
        <color theme="1"/>
        <rFont val="Calibri"/>
        <family val="2"/>
        <scheme val="minor"/>
      </rPr>
      <t>/yr</t>
    </r>
  </si>
  <si>
    <r>
      <t>kg CH</t>
    </r>
    <r>
      <rPr>
        <vertAlign val="subscript"/>
        <sz val="10"/>
        <color theme="1"/>
        <rFont val="Calibri"/>
        <family val="2"/>
        <scheme val="minor"/>
      </rPr>
      <t>4</t>
    </r>
    <r>
      <rPr>
        <sz val="10"/>
        <color theme="1"/>
        <rFont val="Calibri"/>
        <family val="2"/>
        <scheme val="minor"/>
      </rPr>
      <t>/yr</t>
    </r>
  </si>
  <si>
    <t>Amount of raw biogas produced in the current year:</t>
  </si>
  <si>
    <t>Methane content of raw biogas produced:</t>
  </si>
  <si>
    <t>Conversion to weight-%:</t>
  </si>
  <si>
    <t>Methane emissions from digesters:</t>
  </si>
  <si>
    <t>Measured value:</t>
  </si>
  <si>
    <t>Estimated value:</t>
  </si>
  <si>
    <t>Enter amounts of raw biogas produced  from the digester that goes to the respective deposit. If you have your own measured value for slip from the upgrade facility, enter it in the first box.</t>
  </si>
  <si>
    <t>Methane emissions from upgrading (own use):</t>
  </si>
  <si>
    <t>Upgrading (in-house)</t>
  </si>
  <si>
    <t>Upgrading (third party)</t>
  </si>
  <si>
    <t>Combustion in boiler</t>
  </si>
  <si>
    <t>Flaring</t>
  </si>
  <si>
    <t>Cold flaring</t>
  </si>
  <si>
    <t xml:space="preserve">Enter information on direct emissions from wastewater treatment plants in the section below. If measured values are available for the plant, fill in those values in the cells marked "Measured value:". If no measured values are available, estimated values are calculated based on literature. For some parts, additional information may be needed to calculate estimated values, follow the instructions below. If a measured and an estimated value are filled in, the measured value is used before the estimated value in the climate calculation. Pay attention to the units requested!	</t>
  </si>
  <si>
    <t>Enter kg COD in incoming water (per year):</t>
  </si>
  <si>
    <t>Methane emissions from water phase:</t>
  </si>
  <si>
    <t>kg COD incoming/yr</t>
  </si>
  <si>
    <t>The user fills in the amount of sludge stored at least two months before the sludge is disposed of. If the plant does not have its own sludge treatment, the green fields are left blank.</t>
  </si>
  <si>
    <t>TS content of the sludge:</t>
  </si>
  <si>
    <t>Methane emissions from sludge storage:</t>
  </si>
  <si>
    <t>Nitrous oxide emissions from sludge storage:</t>
  </si>
  <si>
    <r>
      <t>kg N</t>
    </r>
    <r>
      <rPr>
        <vertAlign val="subscript"/>
        <sz val="10"/>
        <color theme="1"/>
        <rFont val="Calibri"/>
        <family val="2"/>
        <scheme val="minor"/>
      </rPr>
      <t>2</t>
    </r>
    <r>
      <rPr>
        <sz val="10"/>
        <color theme="1"/>
        <rFont val="Calibri"/>
        <family val="2"/>
        <scheme val="minor"/>
      </rPr>
      <t>O/yr</t>
    </r>
  </si>
  <si>
    <t>Enter the amount of sludge stored for 2 months or more:</t>
  </si>
  <si>
    <t>Nitrous oxide emissions from biological treatment:</t>
  </si>
  <si>
    <t>If the plant has separate reject water treatment, enter  reduced amount of nitrogen for one of the options below. If there is no separate reject water treatment at the plant, leave all green fields blank and go to the next section.</t>
  </si>
  <si>
    <t>Nitrous oxide emissions from reject water treatment:</t>
  </si>
  <si>
    <t>Nitrification-denitrification in SBR</t>
  </si>
  <si>
    <t>Specify reduced amount of nitrogen in reject water treatment:</t>
  </si>
  <si>
    <t>Nitrous oxide emissions from nitrification:</t>
  </si>
  <si>
    <t>kg N-tot/yr</t>
  </si>
  <si>
    <t>Nitritation-deammonification</t>
  </si>
  <si>
    <t>Nitrous oxide emissions from nitritation:</t>
  </si>
  <si>
    <t xml:space="preserve">Fill in the data in the first two fields to calculate the emissions from the recipient. If you know that the recipient is eutrophic or hypoxic, enter the plant's nitrogen emissions in the third field. If you do not know, enter the nitrogen emissions in the second field below.	</t>
  </si>
  <si>
    <t>Enter the amount of BOD in the outgoing water:</t>
  </si>
  <si>
    <t>Enter the amount of nitrogen in the outgoing water:</t>
  </si>
  <si>
    <r>
      <t>kg BOD</t>
    </r>
    <r>
      <rPr>
        <vertAlign val="subscript"/>
        <sz val="10"/>
        <rFont val="Calibri"/>
        <family val="2"/>
        <scheme val="minor"/>
      </rPr>
      <t>output</t>
    </r>
    <r>
      <rPr>
        <sz val="10"/>
        <rFont val="Calibri"/>
        <family val="2"/>
        <scheme val="minor"/>
      </rPr>
      <t>/yr</t>
    </r>
  </si>
  <si>
    <t>ton sludge/yr</t>
  </si>
  <si>
    <t>Resulting emissions</t>
  </si>
  <si>
    <t>Methane emissions from recipient:</t>
  </si>
  <si>
    <t>Nitrous oxide emissions from recipient:</t>
  </si>
  <si>
    <t>Carbon source</t>
  </si>
  <si>
    <t>Truck transport distance [km]</t>
  </si>
  <si>
    <t>Methanol, fossil</t>
  </si>
  <si>
    <t>Methanol, bio-based</t>
  </si>
  <si>
    <t>Ethanol, fossil</t>
  </si>
  <si>
    <t>Ethanol, bio-based</t>
  </si>
  <si>
    <t>Polyacrylamide</t>
  </si>
  <si>
    <t>Water consumption at WWT</t>
  </si>
  <si>
    <r>
      <t>Emission factor
[kg CO</t>
    </r>
    <r>
      <rPr>
        <b/>
        <vertAlign val="subscript"/>
        <sz val="11"/>
        <rFont val="Calibri"/>
        <family val="2"/>
        <scheme val="minor"/>
      </rPr>
      <t>2</t>
    </r>
    <r>
      <rPr>
        <b/>
        <sz val="11"/>
        <rFont val="Calibri"/>
        <family val="2"/>
        <scheme val="minor"/>
      </rPr>
      <t xml:space="preserve"> e/m</t>
    </r>
    <r>
      <rPr>
        <b/>
        <vertAlign val="superscript"/>
        <sz val="11"/>
        <rFont val="Calibri"/>
        <family val="2"/>
        <scheme val="minor"/>
      </rPr>
      <t>3</t>
    </r>
    <r>
      <rPr>
        <b/>
        <sz val="11"/>
        <rFont val="Calibri"/>
        <family val="2"/>
        <scheme val="minor"/>
      </rPr>
      <t xml:space="preserve">] </t>
    </r>
  </si>
  <si>
    <t>Drinking water 
(for wastewater treatment plants)*</t>
  </si>
  <si>
    <t xml:space="preserve">* Enter the emission factor for drinking water produced from the local supplier. 
For drinking water plants the resulting emission factor will be zero due to internal flow. </t>
  </si>
  <si>
    <t>Chemicals</t>
  </si>
  <si>
    <t>Activated carbon, fossil origin</t>
  </si>
  <si>
    <t>Activated carbon, reactivated</t>
  </si>
  <si>
    <t>Limestone (CaCO3)</t>
  </si>
  <si>
    <t xml:space="preserve">Chlorine </t>
  </si>
  <si>
    <t>Ammonium sulphate</t>
  </si>
  <si>
    <t>Oxygen gas</t>
  </si>
  <si>
    <t>Sodium silicate</t>
  </si>
  <si>
    <t>Sodium carbonate</t>
  </si>
  <si>
    <t>Carbon dioxide</t>
  </si>
  <si>
    <t>Citric acid</t>
  </si>
  <si>
    <t>Calcium nitrate</t>
  </si>
  <si>
    <t>Quicklime (CaO)</t>
  </si>
  <si>
    <t>Calcium hydroxide (Ca(OH)2)</t>
  </si>
  <si>
    <t>Sodium bisulphite</t>
  </si>
  <si>
    <t>Optional reporting tab</t>
  </si>
  <si>
    <t xml:space="preserve">Enter information on recycled residual products for the plant in the green fields. Not all green fields need to be filled in. 
The information entered should be on an annual basis. The calculated potential climate benefit should not be added to the result in the previous tabs. </t>
  </si>
  <si>
    <t>Estimated potential climate benefit for the current year</t>
  </si>
  <si>
    <t>Benefits in relation to total climate impact
[%]</t>
  </si>
  <si>
    <t>Electricity, heat and fuels</t>
  </si>
  <si>
    <t xml:space="preserve">Potential climate benefits arise from upgrading biogas and selling surplus electricity and heat from biogas boilers, heat exchange from sewage pipes, own electricity production facilities. Enter the amount of upgraded gas fed into the grid or onto flares, and the amount of electricity and heat sold to the grid in the year in question.  							</t>
  </si>
  <si>
    <t>Annual volumes [MWh]</t>
  </si>
  <si>
    <t>Specification</t>
  </si>
  <si>
    <t>Quality factor</t>
  </si>
  <si>
    <r>
      <t>Potential climate benefits 
[kg CO</t>
    </r>
    <r>
      <rPr>
        <b/>
        <vertAlign val="subscript"/>
        <sz val="11"/>
        <rFont val="Calibri"/>
        <family val="2"/>
        <scheme val="minor"/>
      </rPr>
      <t>2</t>
    </r>
    <r>
      <rPr>
        <b/>
        <sz val="11"/>
        <rFont val="Calibri"/>
        <family val="2"/>
        <scheme val="minor"/>
      </rPr>
      <t xml:space="preserve"> e/yr]</t>
    </r>
  </si>
  <si>
    <t>Vehicle fuel produced</t>
  </si>
  <si>
    <t>Surplus electricity sold on the grid</t>
  </si>
  <si>
    <t>Surplus heat sold to industry or households*</t>
  </si>
  <si>
    <t>Heat from incineration of sludge and cleaning*</t>
  </si>
  <si>
    <t xml:space="preserve">Electricity sold to the grid replaces the Nordic residual mix. </t>
  </si>
  <si>
    <t>Sold heat replaces local district heating mix.</t>
  </si>
  <si>
    <t>* Enter the environmental impact of the local district heating network from the file "District heating local environmental values 20XX". Note that (g CO2 e/kWh) = (kg CO2 e/MWh). Sum up the field Combustion and Transport and production of fuels.</t>
  </si>
  <si>
    <r>
      <t>Emission factor 
avoided production 
[kg CO</t>
    </r>
    <r>
      <rPr>
        <b/>
        <vertAlign val="subscript"/>
        <sz val="11"/>
        <rFont val="Calibri"/>
        <family val="2"/>
        <scheme val="minor"/>
      </rPr>
      <t>2</t>
    </r>
    <r>
      <rPr>
        <b/>
        <sz val="11"/>
        <rFont val="Calibri"/>
        <family val="2"/>
        <scheme val="minor"/>
      </rPr>
      <t xml:space="preserve"> e/MWh]</t>
    </r>
  </si>
  <si>
    <t>Spreading on arable land, nitrogen (N) as tot-N</t>
  </si>
  <si>
    <t>Spreading on arable land, phosphorus (P) as tot-P</t>
  </si>
  <si>
    <t>Carbon content of sludge
[% of TS]</t>
  </si>
  <si>
    <t>Nitrogen in sludge replaces AN.</t>
  </si>
  <si>
    <t>Phosphorus in sludge replaces TSP.</t>
  </si>
  <si>
    <t>Carbon storage in sludge-fertilized soils</t>
  </si>
  <si>
    <t>Carbon sequestered in the soil is calculated as avoided carbon dioxide emissions</t>
  </si>
  <si>
    <t xml:space="preserve">Potential climate benefits from waterworks arise from the recycling of lime granules from water softening. Indicate the amount of lime sludge going to recycling. </t>
  </si>
  <si>
    <t>Handling method</t>
  </si>
  <si>
    <r>
      <t>Emission factor 
avoided production [kg CO</t>
    </r>
    <r>
      <rPr>
        <b/>
        <vertAlign val="subscript"/>
        <sz val="11"/>
        <rFont val="Calibri"/>
        <family val="2"/>
        <scheme val="minor"/>
      </rPr>
      <t>2</t>
    </r>
    <r>
      <rPr>
        <b/>
        <sz val="11"/>
        <rFont val="Calibri"/>
        <family val="2"/>
        <scheme val="minor"/>
      </rPr>
      <t xml:space="preserve"> e/ton]</t>
    </r>
  </si>
  <si>
    <t xml:space="preserve">Recycled lime granules replace limestone. </t>
  </si>
  <si>
    <t>Lime granules, recycling</t>
  </si>
  <si>
    <t>Results presentation</t>
  </si>
  <si>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purified water</t>
    </r>
  </si>
  <si>
    <r>
      <t>Kg CO</t>
    </r>
    <r>
      <rPr>
        <b/>
        <vertAlign val="subscript"/>
        <sz val="11"/>
        <color theme="1"/>
        <rFont val="Calibri"/>
        <family val="2"/>
        <scheme val="minor"/>
      </rPr>
      <t>2</t>
    </r>
    <r>
      <rPr>
        <b/>
        <sz val="11"/>
        <color theme="1"/>
        <rFont val="Calibri"/>
        <family val="2"/>
        <scheme val="minor"/>
      </rPr>
      <t xml:space="preserve"> e per kg reduced nitrogen</t>
    </r>
  </si>
  <si>
    <r>
      <t>Kg CO</t>
    </r>
    <r>
      <rPr>
        <b/>
        <vertAlign val="subscript"/>
        <sz val="11"/>
        <color theme="1"/>
        <rFont val="Calibri"/>
        <family val="2"/>
        <scheme val="minor"/>
      </rPr>
      <t>2</t>
    </r>
    <r>
      <rPr>
        <b/>
        <sz val="11"/>
        <color theme="1"/>
        <rFont val="Calibri"/>
        <family val="2"/>
        <scheme val="minor"/>
      </rPr>
      <t xml:space="preserve"> e per person equivalent</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</si>
  <si>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water produced</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</si>
  <si>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water distributed</t>
    </r>
  </si>
  <si>
    <t>Direct emissions from company-owned cars, reserve power and heat</t>
  </si>
  <si>
    <r>
      <t>Direct emissions of N</t>
    </r>
    <r>
      <rPr>
        <b/>
        <vertAlign val="subscript"/>
        <sz val="11"/>
        <color theme="1"/>
        <rFont val="Calibri"/>
        <family val="2"/>
        <scheme val="minor"/>
      </rPr>
      <t>2</t>
    </r>
    <r>
      <rPr>
        <b/>
        <sz val="11"/>
        <color theme="1"/>
        <rFont val="Calibri"/>
        <family val="2"/>
        <scheme val="minor"/>
      </rPr>
      <t>O</t>
    </r>
  </si>
  <si>
    <r>
      <t>Direct emissions of CH</t>
    </r>
    <r>
      <rPr>
        <b/>
        <vertAlign val="subscript"/>
        <sz val="11"/>
        <color theme="1"/>
        <rFont val="Calibri"/>
        <family val="2"/>
        <scheme val="minor"/>
      </rPr>
      <t>4</t>
    </r>
  </si>
  <si>
    <r>
      <t>Direct emissions of CO</t>
    </r>
    <r>
      <rPr>
        <b/>
        <vertAlign val="subscript"/>
        <sz val="11"/>
        <color theme="1"/>
        <rFont val="Calibri"/>
        <family val="2"/>
        <scheme val="minor"/>
      </rPr>
      <t>2</t>
    </r>
    <r>
      <rPr>
        <b/>
        <sz val="11"/>
        <color theme="1"/>
        <rFont val="Calibri"/>
        <family val="2"/>
        <scheme val="minor"/>
      </rPr>
      <t xml:space="preserve"> from respiration of carbon source</t>
    </r>
  </si>
  <si>
    <t>Electricity, heating and district cooling consumption</t>
  </si>
  <si>
    <t xml:space="preserve">Indirect emissions from company-owned cars and reserve power </t>
  </si>
  <si>
    <t>Indirect emissions from the production of chemicals</t>
  </si>
  <si>
    <t>Purchased transport, by logistics companies</t>
  </si>
  <si>
    <t>Emissions from residual products</t>
  </si>
  <si>
    <t>Total climate impact</t>
  </si>
  <si>
    <t>Scope 1 emissions</t>
  </si>
  <si>
    <t>Scope 2 emissions</t>
  </si>
  <si>
    <t>Benefits in relation to total climate impact_x000D_
[%]</t>
  </si>
  <si>
    <t>Detailed results presentation</t>
  </si>
  <si>
    <t>1. Electricity consumption</t>
  </si>
  <si>
    <t>Hydropower</t>
  </si>
  <si>
    <r>
      <t>Operation [kg CO</t>
    </r>
    <r>
      <rPr>
        <b/>
        <vertAlign val="subscript"/>
        <sz val="11"/>
        <color theme="1"/>
        <rFont val="Calibri"/>
        <family val="2"/>
        <scheme val="minor"/>
      </rPr>
      <t>2</t>
    </r>
    <r>
      <rPr>
        <b/>
        <sz val="11"/>
        <color theme="1"/>
        <rFont val="Calibri"/>
        <family val="2"/>
        <scheme val="minor"/>
      </rPr>
      <t xml:space="preserve"> e/yr]</t>
    </r>
  </si>
  <si>
    <t>1. Heat consumption</t>
  </si>
  <si>
    <r>
      <t>Heat indirect [kg CO</t>
    </r>
    <r>
      <rPr>
        <b/>
        <vertAlign val="subscript"/>
        <sz val="11"/>
        <color theme="1"/>
        <rFont val="Calibri"/>
        <family val="2"/>
        <scheme val="minor"/>
      </rPr>
      <t>2</t>
    </r>
    <r>
      <rPr>
        <b/>
        <sz val="11"/>
        <color theme="1"/>
        <rFont val="Calibri"/>
        <family val="2"/>
        <scheme val="minor"/>
      </rPr>
      <t xml:space="preserve"> e/yr]</t>
    </r>
  </si>
  <si>
    <r>
      <t>Heat direct [kg CO</t>
    </r>
    <r>
      <rPr>
        <b/>
        <vertAlign val="subscript"/>
        <sz val="11"/>
        <color theme="1"/>
        <rFont val="Calibri"/>
        <family val="2"/>
        <scheme val="minor"/>
      </rPr>
      <t>2</t>
    </r>
    <r>
      <rPr>
        <b/>
        <sz val="11"/>
        <color theme="1"/>
        <rFont val="Calibri"/>
        <family val="2"/>
        <scheme val="minor"/>
      </rPr>
      <t xml:space="preserve"> e/yr]</t>
    </r>
  </si>
  <si>
    <t>3. Residual products</t>
  </si>
  <si>
    <t>Clarification</t>
  </si>
  <si>
    <t>Residual products [kg CO2 e/yr]</t>
  </si>
  <si>
    <t>Transport [kg CO2 e/yr]</t>
  </si>
  <si>
    <t>Activated carbon</t>
  </si>
  <si>
    <t>Lime sludge or lime pellets</t>
  </si>
  <si>
    <t>4. Digester and biogas</t>
  </si>
  <si>
    <t>Methane emissions from digesters</t>
  </si>
  <si>
    <t>Methane emissions from in-house upgrading</t>
  </si>
  <si>
    <t>Methane emissions from third-party upgrading</t>
  </si>
  <si>
    <t>Methane emissions from boiler combustion</t>
  </si>
  <si>
    <t>Methane emissions from flaring</t>
  </si>
  <si>
    <t>Methane emissions from cold flaring</t>
  </si>
  <si>
    <t>Methane emissions from water phase</t>
  </si>
  <si>
    <t>Nitrous oxide emissions from water phase</t>
  </si>
  <si>
    <t>Nitrous oxide emissions separate reject water treatment</t>
  </si>
  <si>
    <t>Methane emissions from sludge storage</t>
  </si>
  <si>
    <t>Nitrous oxide emissions from sludge storage</t>
  </si>
  <si>
    <t>Methane emissions from recipient</t>
  </si>
  <si>
    <t>Nitrous oxide emissions from recipient</t>
  </si>
  <si>
    <t>6. Carbon source</t>
  </si>
  <si>
    <t>Indirect [kg CO2 e/yr]</t>
  </si>
  <si>
    <t>Direct [kg CO2 e/yr]</t>
  </si>
  <si>
    <t>9. Other chemicals</t>
  </si>
  <si>
    <t>Results presentation of potential climate benefits</t>
  </si>
  <si>
    <t>9. Water consumption</t>
  </si>
  <si>
    <t>Handling</t>
  </si>
  <si>
    <t>Consumption [MWh/yr]</t>
  </si>
  <si>
    <t>References</t>
  </si>
  <si>
    <t>For full references, see the supplementary user manual.</t>
  </si>
  <si>
    <t xml:space="preserve">Wind power </t>
  </si>
  <si>
    <t>Source</t>
  </si>
  <si>
    <t>Heat source</t>
  </si>
  <si>
    <t>Natural gas</t>
  </si>
  <si>
    <t>District heating</t>
  </si>
  <si>
    <t>Carbon sources</t>
  </si>
  <si>
    <t>Emissions from respiration</t>
  </si>
  <si>
    <t>Precipitants</t>
  </si>
  <si>
    <t>Potential climate benefits</t>
  </si>
  <si>
    <t>Electricity</t>
  </si>
  <si>
    <t>Heat</t>
  </si>
  <si>
    <t>Commercial fertilizer, nitrogen</t>
  </si>
  <si>
    <t>Commercial fertilizer, phosphorus</t>
  </si>
  <si>
    <t>Quality factor, nitrogen in sludge</t>
  </si>
  <si>
    <t>Quality factor, phosphorus in sludge</t>
  </si>
  <si>
    <t>Lime</t>
  </si>
  <si>
    <t>Carbon storage in sludge fertilized soils</t>
  </si>
  <si>
    <t>Soil</t>
  </si>
  <si>
    <t>Unit</t>
  </si>
  <si>
    <t>Selected value</t>
  </si>
  <si>
    <t>Direct emission</t>
  </si>
  <si>
    <t>Nitrous oxide from nitrification</t>
  </si>
  <si>
    <t>Nitrous oxide from nitritation</t>
  </si>
  <si>
    <t>Biogas density</t>
  </si>
  <si>
    <t>Methane from digesters</t>
  </si>
  <si>
    <t>Methane from sludge storage</t>
  </si>
  <si>
    <t>Calorific value of sewage sludge</t>
  </si>
  <si>
    <t>Methane from water phase</t>
  </si>
  <si>
    <t>Nitrous oxide from biological treatment</t>
  </si>
  <si>
    <t>Calorific value rens</t>
  </si>
  <si>
    <t>Efficiency, heat recovery from sludge and rens</t>
  </si>
  <si>
    <t>Characterization factors from IPCC AR5</t>
  </si>
  <si>
    <t>Carbon dioxide (fossil origin)</t>
  </si>
  <si>
    <t>Methane</t>
  </si>
  <si>
    <t>Nitrous oxide</t>
  </si>
  <si>
    <r>
      <t>kg CO</t>
    </r>
    <r>
      <rPr>
        <vertAlign val="subscript"/>
        <sz val="11"/>
        <color theme="1"/>
        <rFont val="Calibri"/>
        <family val="2"/>
        <scheme val="minor"/>
      </rPr>
      <t>2</t>
    </r>
    <r>
      <rPr>
        <sz val="11"/>
        <color theme="1"/>
        <rFont val="Calibri"/>
        <family val="2"/>
        <scheme val="minor"/>
      </rPr>
      <t>-equivalent</t>
    </r>
  </si>
  <si>
    <t>Sand, landfill</t>
  </si>
  <si>
    <t>Activated carbon, combustion</t>
  </si>
  <si>
    <t>Sewage sludge, for waste incineration plant</t>
  </si>
  <si>
    <t>Sewage sludge, for landfill cover</t>
  </si>
  <si>
    <t>Sewage sludge, for soil preparation</t>
  </si>
  <si>
    <t>Waterworks sludge, for landfill</t>
  </si>
  <si>
    <t>Lime sludge, for landfill</t>
  </si>
  <si>
    <t>Purification, incineration</t>
  </si>
  <si>
    <t>Sewage sludge, spreading on arable land</t>
  </si>
  <si>
    <t>Sources</t>
  </si>
  <si>
    <t>Digester and biogas</t>
  </si>
  <si>
    <t>Biogas, for upgrading</t>
  </si>
  <si>
    <t>Biogas, for combustion in boiler</t>
  </si>
  <si>
    <t>Biogas, for flaring</t>
  </si>
  <si>
    <t>Other chemicals</t>
  </si>
  <si>
    <t>Transport</t>
  </si>
  <si>
    <t>Truck, diesel-powered</t>
  </si>
  <si>
    <t>Truck, HVO</t>
  </si>
  <si>
    <t xml:space="preserve">Emission factors for calculating estimated emissions					</t>
  </si>
  <si>
    <t>Own notes</t>
  </si>
  <si>
    <t xml:space="preserve">Here you can add your own notes and comments to the calculations for easier follow-up. </t>
  </si>
  <si>
    <t>Fuels</t>
  </si>
  <si>
    <t>Electricity and heat</t>
  </si>
  <si>
    <t>Lime granules</t>
  </si>
  <si>
    <t>Potential climate benefits 
[kg CO2 e/yr]</t>
  </si>
  <si>
    <t>Share of carbon assumed 
to sequester into soil</t>
  </si>
  <si>
    <r>
      <rPr>
        <b/>
        <u/>
        <sz val="12"/>
        <color theme="1"/>
        <rFont val="Arial"/>
        <family val="2"/>
      </rPr>
      <t>Looking for more information?</t>
    </r>
    <r>
      <rPr>
        <sz val="12"/>
        <color theme="1"/>
        <rFont val="Arial"/>
        <family val="2"/>
      </rPr>
      <t xml:space="preserve">
If you are interested in knowing more about the tool, you can read the 
complementary user manual available for download at Svenskt Vatten.</t>
    </r>
  </si>
  <si>
    <t>[Wastewater treatment plant/drinking water treatment plant]</t>
  </si>
  <si>
    <r>
      <t>How many m</t>
    </r>
    <r>
      <rPr>
        <b/>
        <vertAlign val="superscript"/>
        <sz val="11"/>
        <rFont val="Calibri"/>
        <family val="2"/>
        <scheme val="minor"/>
      </rPr>
      <t>3</t>
    </r>
    <r>
      <rPr>
        <b/>
        <sz val="11"/>
        <rFont val="Calibri"/>
        <family val="2"/>
        <scheme val="minor"/>
      </rPr>
      <t xml:space="preserve"> water have 
you produced during the year?
[m</t>
    </r>
    <r>
      <rPr>
        <b/>
        <vertAlign val="superscript"/>
        <sz val="11"/>
        <rFont val="Calibri"/>
        <family val="2"/>
        <scheme val="minor"/>
      </rPr>
      <t>3</t>
    </r>
    <r>
      <rPr>
        <b/>
        <sz val="11"/>
        <rFont val="Calibri"/>
        <family val="2"/>
        <scheme val="minor"/>
      </rPr>
      <t>/yr]</t>
    </r>
  </si>
  <si>
    <r>
      <t>How many m</t>
    </r>
    <r>
      <rPr>
        <b/>
        <vertAlign val="superscript"/>
        <sz val="11"/>
        <rFont val="Calibri"/>
        <family val="2"/>
        <scheme val="minor"/>
      </rPr>
      <t>3</t>
    </r>
    <r>
      <rPr>
        <b/>
        <sz val="11"/>
        <rFont val="Calibri"/>
        <family val="2"/>
        <scheme val="minor"/>
      </rPr>
      <t xml:space="preserve"> water have 
you distributed during the year?
[m</t>
    </r>
    <r>
      <rPr>
        <b/>
        <vertAlign val="superscript"/>
        <sz val="11"/>
        <rFont val="Calibri"/>
        <family val="2"/>
        <scheme val="minor"/>
      </rPr>
      <t>3</t>
    </r>
    <r>
      <rPr>
        <b/>
        <sz val="11"/>
        <rFont val="Calibri"/>
        <family val="2"/>
        <scheme val="minor"/>
      </rPr>
      <t>/yr]</t>
    </r>
  </si>
  <si>
    <r>
      <t>How many m</t>
    </r>
    <r>
      <rPr>
        <b/>
        <vertAlign val="superscript"/>
        <sz val="11"/>
        <rFont val="Calibri"/>
        <family val="2"/>
        <scheme val="minor"/>
      </rPr>
      <t>3</t>
    </r>
    <r>
      <rPr>
        <b/>
        <sz val="11"/>
        <rFont val="Calibri"/>
        <family val="2"/>
        <scheme val="minor"/>
      </rPr>
      <t xml:space="preserve"> water have 
you treated during the year?
[m</t>
    </r>
    <r>
      <rPr>
        <b/>
        <vertAlign val="superscript"/>
        <sz val="11"/>
        <rFont val="Calibri"/>
        <family val="2"/>
        <scheme val="minor"/>
      </rPr>
      <t>3</t>
    </r>
    <r>
      <rPr>
        <b/>
        <sz val="11"/>
        <rFont val="Calibri"/>
        <family val="2"/>
        <scheme val="minor"/>
      </rPr>
      <t>/yr]</t>
    </r>
  </si>
  <si>
    <t>How much nitrogen have 
you reduced during the year?
[kg N-tot/yr]</t>
  </si>
  <si>
    <t>1. Electricity and heat consumption - for wastewater treatment plant and drinking water plant</t>
  </si>
  <si>
    <t>Enter electricity and heat consumption in the green fields relevant to the plant. Not all green fields need to be filled in. The information entered should be on an annual basis.
If you don't know the origin label of the electricity, then choose Nordic residual mix. In the line at the bottom ("Other") you can enter your own emission factor from the supplier. 
Electricity consumption for sewer system should include all pumps upstream and downstream from the plant, to the recipient or drinking water customer. Inlet pumps are included in the plant operation.</t>
  </si>
  <si>
    <t>Enter fuel consumption for company-owned vehicles as well as back-up power in the green fields relevant to the plant in question. All green fields do not need to be filled in. The information entered must be on an annual basis. If the consumption cannot be divided easily between the organisation's various facilities, then divide the total fuel consumption by the number of facilities.
If EcoPar was used during the current year - enter consumption on the same line as Diesel MK1.
In the line at the bottom ("Other"), you can enter your own emission factor from the supplier.</t>
  </si>
  <si>
    <t>3. Residual products - for wastewater treatment plant and drinking water plant</t>
  </si>
  <si>
    <t>Enter information about residual products in the green that is generated by the plant concerned. Not all green fields need to be filled in. The information entered must be on an annual basis.
The transports reported in this category are purchased by the organisation ie. carried out by a logistics company. The climate impact of the company's own cars is reported higher up in this tab.
Enter information about the transport distance from the plant to the place of disposal and the fuel used during the transport. If you do not know which fuel is used, select diesel from the drop-down list.</t>
  </si>
  <si>
    <t>Screenings</t>
  </si>
  <si>
    <t>Sludge from drinking water plant and similar residual products 
 from precipitation of organic substances</t>
  </si>
  <si>
    <t>Sludge from watsewater treatment plant</t>
  </si>
  <si>
    <r>
      <t>Water phase - methane (CH</t>
    </r>
    <r>
      <rPr>
        <b/>
        <vertAlign val="subscript"/>
        <sz val="11"/>
        <color theme="1"/>
        <rFont val="Calibri"/>
        <family val="2"/>
        <scheme val="minor"/>
      </rPr>
      <t>4</t>
    </r>
    <r>
      <rPr>
        <b/>
        <sz val="11"/>
        <color theme="1"/>
        <rFont val="Calibri"/>
        <family val="2"/>
        <scheme val="minor"/>
      </rPr>
      <t xml:space="preserve">)	</t>
    </r>
  </si>
  <si>
    <r>
      <t>Sludge storage - methane (CH</t>
    </r>
    <r>
      <rPr>
        <b/>
        <vertAlign val="subscript"/>
        <sz val="11"/>
        <rFont val="Calibri"/>
        <family val="2"/>
        <scheme val="minor"/>
      </rPr>
      <t>4</t>
    </r>
    <r>
      <rPr>
        <b/>
        <sz val="11"/>
        <rFont val="Calibri"/>
        <family val="2"/>
        <scheme val="minor"/>
      </rPr>
      <t>) and nitrous oxide (N</t>
    </r>
    <r>
      <rPr>
        <b/>
        <vertAlign val="subscript"/>
        <sz val="11"/>
        <rFont val="Calibri"/>
        <family val="2"/>
        <scheme val="minor"/>
      </rPr>
      <t>2</t>
    </r>
    <r>
      <rPr>
        <b/>
        <sz val="11"/>
        <rFont val="Calibri"/>
        <family val="2"/>
        <scheme val="minor"/>
      </rPr>
      <t xml:space="preserve">O)	</t>
    </r>
  </si>
  <si>
    <r>
      <t>Upgrading and use of biogas - methane (CH</t>
    </r>
    <r>
      <rPr>
        <b/>
        <vertAlign val="subscript"/>
        <sz val="11"/>
        <color theme="1"/>
        <rFont val="Calibri"/>
        <family val="2"/>
        <scheme val="minor"/>
      </rPr>
      <t>4</t>
    </r>
    <r>
      <rPr>
        <b/>
        <sz val="11"/>
        <color theme="1"/>
        <rFont val="Calibri"/>
        <family val="2"/>
        <scheme val="minor"/>
      </rPr>
      <t>)</t>
    </r>
  </si>
  <si>
    <r>
      <t>Digester - methane (CH</t>
    </r>
    <r>
      <rPr>
        <b/>
        <vertAlign val="subscript"/>
        <sz val="11"/>
        <color theme="1"/>
        <rFont val="Calibri"/>
        <family val="2"/>
        <scheme val="minor"/>
      </rPr>
      <t>4</t>
    </r>
    <r>
      <rPr>
        <b/>
        <sz val="11"/>
        <color theme="1"/>
        <rFont val="Calibri"/>
        <family val="2"/>
        <scheme val="minor"/>
      </rPr>
      <t>)</t>
    </r>
  </si>
  <si>
    <r>
      <t>Amount [Nm</t>
    </r>
    <r>
      <rPr>
        <b/>
        <vertAlign val="superscript"/>
        <sz val="11"/>
        <color theme="1"/>
        <rFont val="Calibri"/>
        <family val="2"/>
        <scheme val="minor"/>
      </rPr>
      <t>3</t>
    </r>
    <r>
      <rPr>
        <b/>
        <sz val="11"/>
        <color theme="1"/>
        <rFont val="Calibri"/>
        <family val="2"/>
        <scheme val="minor"/>
      </rPr>
      <t>/yr]</t>
    </r>
  </si>
  <si>
    <r>
      <t>5. Direct emissions of N</t>
    </r>
    <r>
      <rPr>
        <b/>
        <vertAlign val="subscript"/>
        <sz val="11"/>
        <rFont val="Calibri"/>
        <family val="2"/>
        <scheme val="minor"/>
      </rPr>
      <t>2</t>
    </r>
    <r>
      <rPr>
        <b/>
        <sz val="11"/>
        <rFont val="Calibri"/>
        <family val="2"/>
        <scheme val="minor"/>
      </rPr>
      <t>O and CH</t>
    </r>
    <r>
      <rPr>
        <b/>
        <vertAlign val="subscript"/>
        <sz val="11"/>
        <rFont val="Calibri"/>
        <family val="2"/>
        <scheme val="minor"/>
      </rPr>
      <t>4</t>
    </r>
    <r>
      <rPr>
        <b/>
        <sz val="11"/>
        <rFont val="Calibri"/>
        <family val="2"/>
        <scheme val="minor"/>
      </rPr>
      <t xml:space="preserve"> - wastewater treatment plants only</t>
    </r>
  </si>
  <si>
    <r>
      <t>Water phase - nitrous oxide (N</t>
    </r>
    <r>
      <rPr>
        <b/>
        <vertAlign val="subscript"/>
        <sz val="11"/>
        <color theme="1"/>
        <rFont val="Calibri"/>
        <family val="2"/>
        <scheme val="minor"/>
      </rPr>
      <t>2</t>
    </r>
    <r>
      <rPr>
        <b/>
        <sz val="11"/>
        <color theme="1"/>
        <rFont val="Calibri"/>
        <family val="2"/>
        <scheme val="minor"/>
      </rPr>
      <t>O)</t>
    </r>
  </si>
  <si>
    <r>
      <t>Separate reject water treatment - nitrous oxide (N</t>
    </r>
    <r>
      <rPr>
        <b/>
        <vertAlign val="subscript"/>
        <sz val="11"/>
        <color theme="1"/>
        <rFont val="Calibri"/>
        <family val="2"/>
        <scheme val="minor"/>
      </rPr>
      <t>2</t>
    </r>
    <r>
      <rPr>
        <b/>
        <sz val="11"/>
        <color theme="1"/>
        <rFont val="Calibri"/>
        <family val="2"/>
        <scheme val="minor"/>
      </rPr>
      <t>O)</t>
    </r>
  </si>
  <si>
    <r>
      <t>Recipient - methane (CH</t>
    </r>
    <r>
      <rPr>
        <b/>
        <vertAlign val="subscript"/>
        <sz val="11"/>
        <color theme="1"/>
        <rFont val="Calibri"/>
        <family val="2"/>
        <scheme val="minor"/>
      </rPr>
      <t>4</t>
    </r>
    <r>
      <rPr>
        <b/>
        <sz val="11"/>
        <color theme="1"/>
        <rFont val="Calibri"/>
        <family val="2"/>
        <scheme val="minor"/>
      </rPr>
      <t>) and nitrous oxide (N</t>
    </r>
    <r>
      <rPr>
        <b/>
        <vertAlign val="subscript"/>
        <sz val="11"/>
        <color theme="1"/>
        <rFont val="Calibri"/>
        <family val="2"/>
        <scheme val="minor"/>
      </rPr>
      <t>2</t>
    </r>
    <r>
      <rPr>
        <b/>
        <sz val="11"/>
        <color theme="1"/>
        <rFont val="Calibri"/>
        <family val="2"/>
        <scheme val="minor"/>
      </rPr>
      <t>O)</t>
    </r>
  </si>
  <si>
    <t>Residual products from drinking water plants</t>
  </si>
  <si>
    <t>Sludge from wastewater treatment plant</t>
  </si>
  <si>
    <t>Sludge from wastewater treatment plants</t>
  </si>
  <si>
    <t xml:space="preserve">Potential climate benefits from sludge  from wastewater treatment plants arise from the production of soil and from the application of sludge to arable land. Indicate the amount of sludge used for soil production and the amounts of total nitrogen and total phosphorus applied to arable land. Also indicate the carbon content of the sludge in order to calculate the potential climate benefit from carbon storage when applied to arable land (otherwise indicate the VS content as % of TS as an approximation if the carbon content is not known). 	</t>
  </si>
  <si>
    <r>
      <t>Composted sludge replaces peat (1 m</t>
    </r>
    <r>
      <rPr>
        <vertAlign val="superscript"/>
        <sz val="11"/>
        <color theme="1"/>
        <rFont val="Calibri"/>
        <family val="2"/>
        <scheme val="minor"/>
      </rPr>
      <t>3</t>
    </r>
    <r>
      <rPr>
        <sz val="11"/>
        <color theme="1"/>
        <rFont val="Calibri"/>
        <family val="2"/>
        <scheme val="minor"/>
      </rPr>
      <t>/1 m</t>
    </r>
    <r>
      <rPr>
        <vertAlign val="superscript"/>
        <sz val="11"/>
        <color theme="1"/>
        <rFont val="Calibri"/>
        <family val="2"/>
        <scheme val="minor"/>
      </rPr>
      <t>3</t>
    </r>
    <r>
      <rPr>
        <sz val="11"/>
        <color theme="1"/>
        <rFont val="Calibri"/>
        <family val="2"/>
        <scheme val="minor"/>
      </rPr>
      <t>).</t>
    </r>
  </si>
  <si>
    <t>Based on weight/volume ratio</t>
  </si>
  <si>
    <t>Fraction and handling method</t>
  </si>
  <si>
    <t xml:space="preserve">Drinking water plants </t>
  </si>
  <si>
    <t>Wastewater treatment plants</t>
  </si>
  <si>
    <t>Scope 3 emissions
Upstream</t>
  </si>
  <si>
    <t>Scope 3 emissions
Downstream</t>
  </si>
  <si>
    <r>
      <t>Sewer system [kg CO</t>
    </r>
    <r>
      <rPr>
        <b/>
        <vertAlign val="subscript"/>
        <sz val="11"/>
        <color theme="1"/>
        <rFont val="Calibri"/>
        <family val="2"/>
        <scheme val="minor"/>
      </rPr>
      <t>2</t>
    </r>
    <r>
      <rPr>
        <b/>
        <sz val="11"/>
        <color theme="1"/>
        <rFont val="Calibri"/>
        <family val="2"/>
        <scheme val="minor"/>
      </rPr>
      <t xml:space="preserve"> e/yr]</t>
    </r>
  </si>
  <si>
    <t>Sludge from drinking water plant</t>
  </si>
  <si>
    <r>
      <t>[kg CO</t>
    </r>
    <r>
      <rPr>
        <b/>
        <vertAlign val="subscript"/>
        <sz val="11"/>
        <rFont val="Calibri"/>
        <family val="2"/>
        <scheme val="minor"/>
      </rPr>
      <t>2</t>
    </r>
    <r>
      <rPr>
        <b/>
        <sz val="11"/>
        <rFont val="Calibri"/>
        <family val="2"/>
        <scheme val="minor"/>
      </rPr>
      <t xml:space="preserve"> e/yr]</t>
    </r>
  </si>
  <si>
    <t>2. Fuel</t>
  </si>
  <si>
    <r>
      <t>5. Direct emissions of N</t>
    </r>
    <r>
      <rPr>
        <b/>
        <vertAlign val="subscript"/>
        <sz val="11"/>
        <rFont val="Calibri"/>
        <family val="2"/>
        <scheme val="minor"/>
      </rPr>
      <t>2</t>
    </r>
    <r>
      <rPr>
        <b/>
        <sz val="11"/>
        <rFont val="Calibri"/>
        <family val="2"/>
        <scheme val="minor"/>
      </rPr>
      <t>O and CH</t>
    </r>
    <r>
      <rPr>
        <b/>
        <vertAlign val="subscript"/>
        <sz val="11"/>
        <rFont val="Calibri"/>
        <family val="2"/>
        <scheme val="minor"/>
      </rPr>
      <t>4</t>
    </r>
  </si>
  <si>
    <t>Methane missions from recipient</t>
  </si>
  <si>
    <r>
      <t>Indirect [kg CO</t>
    </r>
    <r>
      <rPr>
        <b/>
        <vertAlign val="subscript"/>
        <sz val="11"/>
        <rFont val="Calibri"/>
        <family val="2"/>
        <scheme val="minor"/>
      </rPr>
      <t>2</t>
    </r>
    <r>
      <rPr>
        <b/>
        <sz val="11"/>
        <rFont val="Calibri"/>
        <family val="2"/>
        <scheme val="minor"/>
      </rPr>
      <t xml:space="preserve"> e/yr]</t>
    </r>
  </si>
  <si>
    <r>
      <t>Direct [kg CO</t>
    </r>
    <r>
      <rPr>
        <b/>
        <vertAlign val="subscript"/>
        <sz val="11"/>
        <rFont val="Calibri"/>
        <family val="2"/>
        <scheme val="minor"/>
      </rPr>
      <t>2</t>
    </r>
    <r>
      <rPr>
        <b/>
        <sz val="11"/>
        <rFont val="Calibri"/>
        <family val="2"/>
        <scheme val="minor"/>
      </rPr>
      <t xml:space="preserve"> e/yr]</t>
    </r>
  </si>
  <si>
    <r>
      <t>Transport [kg CO</t>
    </r>
    <r>
      <rPr>
        <b/>
        <vertAlign val="subscript"/>
        <sz val="11"/>
        <rFont val="Calibri"/>
        <family val="2"/>
        <scheme val="minor"/>
      </rPr>
      <t>2</t>
    </r>
    <r>
      <rPr>
        <b/>
        <sz val="11"/>
        <rFont val="Calibri"/>
        <family val="2"/>
        <scheme val="minor"/>
      </rPr>
      <t xml:space="preserve"> e/yr]</t>
    </r>
  </si>
  <si>
    <r>
      <t>Polymer [kg CO</t>
    </r>
    <r>
      <rPr>
        <b/>
        <vertAlign val="subscript"/>
        <sz val="11"/>
        <rFont val="Calibri"/>
        <family val="2"/>
        <scheme val="minor"/>
      </rPr>
      <t>2</t>
    </r>
    <r>
      <rPr>
        <b/>
        <sz val="11"/>
        <rFont val="Calibri"/>
        <family val="2"/>
        <scheme val="minor"/>
      </rPr>
      <t xml:space="preserve"> e/yr]</t>
    </r>
  </si>
  <si>
    <r>
      <t>Chemical [kg CO</t>
    </r>
    <r>
      <rPr>
        <b/>
        <vertAlign val="subscript"/>
        <sz val="11"/>
        <color theme="1"/>
        <rFont val="Calibri"/>
        <family val="2"/>
        <scheme val="minor"/>
      </rPr>
      <t>2</t>
    </r>
    <r>
      <rPr>
        <b/>
        <sz val="11"/>
        <color theme="1"/>
        <rFont val="Calibri"/>
        <family val="2"/>
        <scheme val="minor"/>
      </rPr>
      <t xml:space="preserve"> e/yr]</t>
    </r>
  </si>
  <si>
    <r>
      <t>Transport [kg CO</t>
    </r>
    <r>
      <rPr>
        <b/>
        <vertAlign val="subscript"/>
        <sz val="11"/>
        <color theme="1"/>
        <rFont val="Calibri"/>
        <family val="2"/>
        <scheme val="minor"/>
      </rPr>
      <t>2</t>
    </r>
    <r>
      <rPr>
        <b/>
        <sz val="11"/>
        <color theme="1"/>
        <rFont val="Calibri"/>
        <family val="2"/>
        <scheme val="minor"/>
      </rPr>
      <t xml:space="preserve"> e/yr]</t>
    </r>
  </si>
  <si>
    <r>
      <t>Drinking water [kg CO</t>
    </r>
    <r>
      <rPr>
        <b/>
        <vertAlign val="subscript"/>
        <sz val="11"/>
        <rFont val="Calibri"/>
        <family val="2"/>
        <scheme val="minor"/>
      </rPr>
      <t>2</t>
    </r>
    <r>
      <rPr>
        <b/>
        <sz val="11"/>
        <rFont val="Calibri"/>
        <family val="2"/>
        <scheme val="minor"/>
      </rPr>
      <t xml:space="preserve"> e/yr]</t>
    </r>
  </si>
  <si>
    <r>
      <t>Chemical [kg CO</t>
    </r>
    <r>
      <rPr>
        <b/>
        <vertAlign val="subscript"/>
        <sz val="11"/>
        <rFont val="Calibri"/>
        <family val="2"/>
        <scheme val="minor"/>
      </rPr>
      <t>2</t>
    </r>
    <r>
      <rPr>
        <b/>
        <sz val="11"/>
        <rFont val="Calibri"/>
        <family val="2"/>
        <scheme val="minor"/>
      </rPr>
      <t xml:space="preserve"> e/yr]</t>
    </r>
  </si>
  <si>
    <t xml:space="preserve">Climate calculation tool for drinking water and wastewater treatment plants	</t>
  </si>
  <si>
    <t>2. Fuel and backup power - for wastewater treatment plant and drinking water plant</t>
  </si>
  <si>
    <t>Water utility:</t>
  </si>
  <si>
    <t>[To which water utility does the plant belong?]</t>
  </si>
  <si>
    <r>
      <rPr>
        <b/>
        <u/>
        <sz val="12"/>
        <color theme="1"/>
        <rFont val="Arial"/>
        <family val="2"/>
      </rPr>
      <t>How do I add or update data in the tool?</t>
    </r>
    <r>
      <rPr>
        <sz val="12"/>
        <color theme="1"/>
        <rFont val="Arial"/>
        <family val="2"/>
      </rPr>
      <t xml:space="preserve">
Data are entered in the green fields in the tabs called "Enter data here" 
and "Enter data for chemicals here". Also data for transport and 
own emissions factors are entered here. 
Enter data for one plant at a time. </t>
    </r>
  </si>
  <si>
    <t>Nuclear power</t>
  </si>
  <si>
    <t>Grid 
consumption [MWh/yr]</t>
  </si>
  <si>
    <t>Measured value</t>
  </si>
  <si>
    <t>Weight [tonnes/yr]</t>
  </si>
  <si>
    <r>
      <t>Emissions factor 
[kg CO</t>
    </r>
    <r>
      <rPr>
        <b/>
        <vertAlign val="subscript"/>
        <sz val="11"/>
        <rFont val="Calibri"/>
        <family val="2"/>
        <scheme val="minor"/>
      </rPr>
      <t>2</t>
    </r>
    <r>
      <rPr>
        <b/>
        <sz val="11"/>
        <rFont val="Calibri"/>
        <family val="2"/>
        <scheme val="minor"/>
      </rPr>
      <t xml:space="preserve"> e/tkm]</t>
    </r>
  </si>
  <si>
    <r>
      <t>Emissions factor
[kg CO</t>
    </r>
    <r>
      <rPr>
        <b/>
        <vertAlign val="subscript"/>
        <sz val="11"/>
        <rFont val="Calibri"/>
        <family val="2"/>
        <scheme val="minor"/>
      </rPr>
      <t>2</t>
    </r>
    <r>
      <rPr>
        <b/>
        <sz val="11"/>
        <rFont val="Calibri"/>
        <family val="2"/>
        <scheme val="minor"/>
      </rPr>
      <t xml:space="preserve"> e/tonne]</t>
    </r>
  </si>
  <si>
    <t>Amount consumed
[tonnes/yr]</t>
  </si>
  <si>
    <r>
      <t>Transport emission factor
[kg CO</t>
    </r>
    <r>
      <rPr>
        <b/>
        <vertAlign val="subscript"/>
        <sz val="11"/>
        <rFont val="Calibri"/>
        <family val="2"/>
        <scheme val="minor"/>
      </rPr>
      <t>2</t>
    </r>
    <r>
      <rPr>
        <b/>
        <sz val="11"/>
        <rFont val="Calibri"/>
        <family val="2"/>
        <scheme val="minor"/>
      </rPr>
      <t xml:space="preserve"> e/tkm]</t>
    </r>
  </si>
  <si>
    <t>Amount consumed 
[tonnes/yr]</t>
  </si>
  <si>
    <r>
      <t>Emission factor chemical 
[kg CO</t>
    </r>
    <r>
      <rPr>
        <b/>
        <vertAlign val="subscript"/>
        <sz val="11"/>
        <rFont val="Calibri"/>
        <family val="2"/>
        <scheme val="minor"/>
      </rPr>
      <t>2</t>
    </r>
    <r>
      <rPr>
        <b/>
        <sz val="11"/>
        <rFont val="Calibri"/>
        <family val="2"/>
        <scheme val="minor"/>
      </rPr>
      <t xml:space="preserve"> e/tonne] </t>
    </r>
  </si>
  <si>
    <r>
      <t>Emission factor carbon source production
[kg CO</t>
    </r>
    <r>
      <rPr>
        <b/>
        <vertAlign val="subscript"/>
        <sz val="11"/>
        <rFont val="Calibri"/>
        <family val="2"/>
        <scheme val="minor"/>
      </rPr>
      <t>2</t>
    </r>
    <r>
      <rPr>
        <b/>
        <sz val="11"/>
        <rFont val="Calibri"/>
        <family val="2"/>
        <scheme val="minor"/>
      </rPr>
      <t xml:space="preserve"> e/tonne] </t>
    </r>
  </si>
  <si>
    <r>
      <t>Emission factor carbon source respiration
[kg CO</t>
    </r>
    <r>
      <rPr>
        <b/>
        <vertAlign val="subscript"/>
        <sz val="11"/>
        <rFont val="Calibri"/>
        <family val="2"/>
        <scheme val="minor"/>
      </rPr>
      <t>2</t>
    </r>
    <r>
      <rPr>
        <b/>
        <sz val="11"/>
        <rFont val="Calibri"/>
        <family val="2"/>
        <scheme val="minor"/>
      </rPr>
      <t xml:space="preserve"> e/tonne] </t>
    </r>
  </si>
  <si>
    <t>6. Consumption of carbon sources - wastewater treatment plants only</t>
  </si>
  <si>
    <t>7. Consumption of coagulants - for wastewater treatment plants and drinking water plants</t>
  </si>
  <si>
    <t>Coagulants</t>
  </si>
  <si>
    <t xml:space="preserve">Enter the amount of coagulants consumed at the plant per year. Not all green fields need to be filled in.
Enter information on the transport distance from the producer to the plant and fuel used during transport.
If you do not know the distance, leave the pre-filled transport distance. If you do not know which fuel is used, select diesel from the drop-down list. </t>
  </si>
  <si>
    <t>Enter the amount of carbon sources consumed at the plant per year. Not all green fields need to be filled in.
Enter information on the transport distance from the producer to the plant and the fuel used during transport.
If you do not know the distance, leave the pre-filled transport distance. If you do not know which fuel is used, select diesel from the drop-down list.
In the line at the bottom ("Other"), you can enter your own emission factor from the supplier.</t>
  </si>
  <si>
    <t xml:space="preserve">8. Consumption of polymers - for wastewater treatment plants and drinking water plants						</t>
  </si>
  <si>
    <t>Enter the amount of polymer consumed at the plant per year. Not all green fields need to be filled in.
Enter information on the transport distance from producer to facility and fuel used during transport.
If you do not know the distance, leave the pre-filled transport distance. If you do not know which fuel is used, select diesel from the drop-down list. "</t>
  </si>
  <si>
    <r>
      <t>Emission factor 
[kg CO</t>
    </r>
    <r>
      <rPr>
        <b/>
        <vertAlign val="subscript"/>
        <sz val="11"/>
        <rFont val="Calibri"/>
        <family val="2"/>
        <scheme val="minor"/>
      </rPr>
      <t>2</t>
    </r>
    <r>
      <rPr>
        <b/>
        <sz val="11"/>
        <rFont val="Calibri"/>
        <family val="2"/>
        <scheme val="minor"/>
      </rPr>
      <t xml:space="preserve"> e/tkm]</t>
    </r>
  </si>
  <si>
    <t>Polyacrylamide (solid)</t>
  </si>
  <si>
    <t xml:space="preserve">9. Consumption of other chemicals - for wastewater treatment plants and drinking water plants					</t>
  </si>
  <si>
    <t xml:space="preserve">Enter the amount of other chemicals consumed at the plant per year. All chemicals are given as 100% concentration unless otherwise stated. Not all green fields need to be filled in. 
Enter information on transport distance from producer to plant and fuel used during transport, one way. 
If you do not know the distance, please leave the pre-filled transport distance. If you do not know the fuel used, leave the field blank or select diesel from the drop-down list. "	</t>
  </si>
  <si>
    <r>
      <t>Amount consumed 
[m</t>
    </r>
    <r>
      <rPr>
        <b/>
        <vertAlign val="superscript"/>
        <sz val="11"/>
        <rFont val="Calibri"/>
        <family val="2"/>
        <scheme val="minor"/>
      </rPr>
      <t>3</t>
    </r>
    <r>
      <rPr>
        <b/>
        <sz val="11"/>
        <rFont val="Calibri"/>
        <family val="2"/>
        <scheme val="minor"/>
      </rPr>
      <t>/yr]</t>
    </r>
  </si>
  <si>
    <t>Sodium hypochlorite (50 %)</t>
  </si>
  <si>
    <t>Sulphuric acid (96 %)</t>
  </si>
  <si>
    <t>Nitric acid (60 %)</t>
  </si>
  <si>
    <t>Upgraded biogas replaces a fossil fuel.</t>
  </si>
  <si>
    <r>
      <t>TOTAL
[tonnes CO</t>
    </r>
    <r>
      <rPr>
        <b/>
        <vertAlign val="subscript"/>
        <sz val="11"/>
        <color theme="1"/>
        <rFont val="Calibri"/>
        <family val="2"/>
        <scheme val="minor"/>
      </rPr>
      <t>2</t>
    </r>
    <r>
      <rPr>
        <b/>
        <sz val="11"/>
        <color theme="1"/>
        <rFont val="Calibri"/>
        <family val="2"/>
        <scheme val="minor"/>
      </rPr>
      <t xml:space="preserve"> e per yr]</t>
    </r>
  </si>
  <si>
    <r>
      <t>Electricity, heat and fuels
[tonnes CO</t>
    </r>
    <r>
      <rPr>
        <b/>
        <vertAlign val="subscript"/>
        <sz val="11"/>
        <color theme="1"/>
        <rFont val="Calibri"/>
        <family val="2"/>
        <scheme val="minor"/>
      </rPr>
      <t>2</t>
    </r>
    <r>
      <rPr>
        <b/>
        <sz val="11"/>
        <color theme="1"/>
        <rFont val="Calibri"/>
        <family val="2"/>
        <scheme val="minor"/>
      </rPr>
      <t xml:space="preserve"> e per yr]</t>
    </r>
  </si>
  <si>
    <r>
      <t>Sludge from wastewater plants
[tonnes CO</t>
    </r>
    <r>
      <rPr>
        <b/>
        <vertAlign val="subscript"/>
        <sz val="11"/>
        <color theme="1"/>
        <rFont val="Calibri"/>
        <family val="2"/>
        <scheme val="minor"/>
      </rPr>
      <t>2</t>
    </r>
    <r>
      <rPr>
        <b/>
        <sz val="11"/>
        <color theme="1"/>
        <rFont val="Calibri"/>
        <family val="2"/>
        <scheme val="minor"/>
      </rPr>
      <t xml:space="preserve"> e per yr]</t>
    </r>
  </si>
  <si>
    <r>
      <t>Drinking water plants
[tonnes CO</t>
    </r>
    <r>
      <rPr>
        <b/>
        <vertAlign val="subscript"/>
        <sz val="11"/>
        <color theme="1"/>
        <rFont val="Calibri"/>
        <family val="2"/>
        <scheme val="minor"/>
      </rPr>
      <t>2</t>
    </r>
    <r>
      <rPr>
        <b/>
        <sz val="11"/>
        <color theme="1"/>
        <rFont val="Calibri"/>
        <family val="2"/>
        <scheme val="minor"/>
      </rPr>
      <t xml:space="preserve"> e per yr]</t>
    </r>
  </si>
  <si>
    <t>Amount of sludge recovered [tonnes/yr]</t>
  </si>
  <si>
    <t>Annual volumes [tonnes]</t>
  </si>
  <si>
    <r>
      <t>tonnes CO</t>
    </r>
    <r>
      <rPr>
        <b/>
        <vertAlign val="subscript"/>
        <sz val="11"/>
        <color theme="1"/>
        <rFont val="Calibri"/>
        <family val="2"/>
        <scheme val="minor"/>
      </rPr>
      <t>2</t>
    </r>
    <r>
      <rPr>
        <b/>
        <sz val="11"/>
        <color theme="1"/>
        <rFont val="Calibri"/>
        <family val="2"/>
        <scheme val="minor"/>
      </rPr>
      <t xml:space="preserve"> e</t>
    </r>
  </si>
  <si>
    <t>Svensk solenergi (2022)</t>
  </si>
  <si>
    <t>Vattenfall (2022)</t>
  </si>
  <si>
    <t>EO1, produktion och förbränning (Gode et al. 2011)</t>
  </si>
  <si>
    <t>Naturgas, produktion och förbränning (Gode et al. 2011)</t>
  </si>
  <si>
    <t>Antagande att avfallet består av 50% stenkol och ca 40% vatten. EF för stenkol från Gode et al. (2011).</t>
  </si>
  <si>
    <t xml:space="preserve">Förbränning av hushållsavfall (Gode et al. 2011). Ca 10 MJ/kg energiinnehåll (Östlund, 2003). </t>
  </si>
  <si>
    <t>Bensin MK1</t>
  </si>
  <si>
    <t>HVO100</t>
  </si>
  <si>
    <t>FAME100</t>
  </si>
  <si>
    <t>LNG/LBG</t>
  </si>
  <si>
    <t>Fordonsgas</t>
  </si>
  <si>
    <t>Aktivt kol, från stenkol (Hoyer et al. 2022)</t>
  </si>
  <si>
    <t>Reaktivering av förbrukat aktivt kol (Hoyer et al. 2022)</t>
  </si>
  <si>
    <t>Sand eller finmald aggregat (NCC, 2022)</t>
  </si>
  <si>
    <t xml:space="preserve">GCC fine (malen kalksten) (CCA, 2021) </t>
  </si>
  <si>
    <t>Produktionsmix av natriumhydroxid (50%), europeiskt medelvärde (Euro Chlor, 2022)</t>
  </si>
  <si>
    <t>Klorgas, europeiskt medelvärde (Euro Chlor, 2022)</t>
  </si>
  <si>
    <t>Natriumhypoklorit (50%), europeiskt medelvärde (Euro Chlor, 2022)</t>
  </si>
  <si>
    <t>Salpetersyra (60% HNO3), europeiskt medelvärde (Fertilizers Europe, 2011)</t>
  </si>
  <si>
    <t>Fossil motsvarighet till biodrivmedel på 94 g CO2e/MJ (EU-direktiv 2018/2001)</t>
  </si>
  <si>
    <t>MJ/tonne</t>
  </si>
  <si>
    <t>Fossil free</t>
  </si>
  <si>
    <t>Magnusson &amp; Yngvesson (2023)</t>
  </si>
  <si>
    <t>Brenntaplus</t>
  </si>
  <si>
    <t>Brenntag (2023)</t>
  </si>
  <si>
    <r>
      <t>Hydrogen peroxide (49% H</t>
    </r>
    <r>
      <rPr>
        <vertAlign val="subscript"/>
        <sz val="11"/>
        <rFont val="Calibri"/>
        <family val="2"/>
        <scheme val="minor"/>
      </rPr>
      <t>2</t>
    </r>
    <r>
      <rPr>
        <sz val="11"/>
        <rFont val="Calibri"/>
        <family val="2"/>
        <scheme val="minor"/>
      </rPr>
      <t>O</t>
    </r>
    <r>
      <rPr>
        <vertAlign val="subscript"/>
        <sz val="11"/>
        <rFont val="Calibri"/>
        <family val="2"/>
        <scheme val="minor"/>
      </rPr>
      <t>2</t>
    </r>
    <r>
      <rPr>
        <sz val="11"/>
        <rFont val="Calibri"/>
        <family val="2"/>
        <scheme val="minor"/>
      </rPr>
      <t>) (Nouryon, 2023)</t>
    </r>
  </si>
  <si>
    <t>Hydrogen peroxide (49%)</t>
  </si>
  <si>
    <t>Energimarknadsinspektionen (2024)</t>
  </si>
  <si>
    <t>Diesel MK3</t>
  </si>
  <si>
    <t>Diesel MK1*</t>
  </si>
  <si>
    <t>* Standard diesel fuel until (and including) year 2023.</t>
  </si>
  <si>
    <r>
      <t xml:space="preserve">Biogas, externally produced </t>
    </r>
    <r>
      <rPr>
        <b/>
        <sz val="10"/>
        <rFont val="Calibri"/>
        <family val="2"/>
        <scheme val="minor"/>
      </rPr>
      <t>[kg]</t>
    </r>
  </si>
  <si>
    <t>Energimyndigheten (2023, 2024)</t>
  </si>
  <si>
    <t>Energimyndigheten (2024)</t>
  </si>
  <si>
    <t>Ferric chloride (PIX-111)</t>
  </si>
  <si>
    <t>Ferric chloride 
(Plusjärn S 314)</t>
  </si>
  <si>
    <t>Ferric sulphate (PIX-113)</t>
  </si>
  <si>
    <t>Ferrous sulphate 
(e.g. Quickfloc)</t>
  </si>
  <si>
    <t>Ferric chloride sulphate 
(PIX-118)</t>
  </si>
  <si>
    <t>Aluminium ferric chloride 
(Ekomix 1091)</t>
  </si>
  <si>
    <t>Aluminium sulphate (ALG)</t>
  </si>
  <si>
    <t>PAC (Ekoflock 54)</t>
  </si>
  <si>
    <t>PAC (Ekoflock 70)</t>
  </si>
  <si>
    <t>PAC (Ekoflock 75)</t>
  </si>
  <si>
    <t>PAC (Ekoflock 90, 91, 92)</t>
  </si>
  <si>
    <t>PAC (Ekoflock 96)</t>
  </si>
  <si>
    <t>PAC (Pluspac S 1465)</t>
  </si>
  <si>
    <t>PAC (PAX-XL60)</t>
  </si>
  <si>
    <t>PAC (PAX-XL260)</t>
  </si>
  <si>
    <t>PAC (PAX-XL100)</t>
  </si>
  <si>
    <t>7. Coagulants</t>
  </si>
  <si>
    <t>Kemira (2024)</t>
  </si>
  <si>
    <t>Feralco (2024)</t>
  </si>
  <si>
    <t>INCOPA (2023)</t>
  </si>
  <si>
    <t>Hydrochloric acid (32 %)</t>
  </si>
  <si>
    <t>Produktionsmix av svavelsyra (96%) (INCOPA, 2023)</t>
  </si>
  <si>
    <t>Produktionsmix av saltsyra (32%) (INCOPA, 2023)</t>
  </si>
  <si>
    <t>[What year is the information in the tool based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</si>
</sst>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0"/>
  </numFmts>
  <fonts count="52"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Arial"/>
      <family val="2"/>
    </font>
    <font>
      <sz val="10"/>
      <name val="Arial"/>
      <family val="2"/>
    </font>
    <font>
      <sz val="10"/>
      <color theme="1"/>
      <name val="Arial"/>
      <family val="2"/>
    </font>
    <font>
      <i/>
      <sz val="10"/>
      <color theme="1"/>
      <name val="Arial"/>
      <family val="2"/>
    </font>
    <font>
      <i/>
      <sz val="10"/>
      <color theme="0" tint="-0.499984740745262"/>
      <name val="Arial"/>
      <family val="2"/>
    </font>
    <font>
      <sz val="12"/>
      <color theme="1"/>
      <name val="Arial"/>
      <family val="2"/>
    </font>
    <font>
      <b/>
      <u/>
      <sz val="12"/>
      <color theme="1"/>
      <name val="Arial"/>
      <family val="2"/>
    </font>
    <font>
      <sz val="14"/>
      <color theme="1"/>
      <name val="Arial"/>
      <family val="2"/>
    </font>
    <font>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i/>
      <sz val="10"/>
      <name val="Calibri"/>
      <family val="2"/>
      <scheme val="minor"/>
    </font>
    <font>
      <sz val="10"/>
      <color theme="0"/>
      <name val="Calibri"/>
      <family val="2"/>
      <scheme val="minor"/>
    </font>
    <font>
      <sz val="10"/>
      <color rgb="FFFF0000"/>
      <name val="Calibri"/>
      <family val="2"/>
      <scheme val="minor"/>
    </font>
    <font>
      <b/>
      <sz val="10"/>
      <color theme="1"/>
      <name val="Calibri"/>
      <family val="2"/>
      <scheme val="minor"/>
    </font>
    <font>
      <i/>
      <sz val="10"/>
      <color theme="1"/>
      <name val="Calibri"/>
      <family val="2"/>
      <scheme val="minor"/>
    </font>
    <font>
      <sz val="10"/>
      <color rgb="FFC00000"/>
      <name val="Calibri"/>
      <family val="2"/>
      <scheme val="minor"/>
    </font>
    <font>
      <b/>
      <sz val="11"/>
      <color theme="3" tint="-0.499984740745262"/>
      <name val="Calibri"/>
      <family val="2"/>
      <scheme val="minor"/>
    </font>
    <font>
      <b/>
      <sz val="11"/>
      <name val="Calibri"/>
      <family val="2"/>
      <scheme val="minor"/>
    </font>
    <font>
      <sz val="11"/>
      <name val="Calibri"/>
      <family val="2"/>
      <scheme val="minor"/>
    </font>
    <font>
      <i/>
      <sz val="11"/>
      <color theme="1"/>
      <name val="Calibri"/>
      <family val="2"/>
      <scheme val="minor"/>
    </font>
    <font>
      <b/>
      <vertAlign val="subscript"/>
      <sz val="11"/>
      <name val="Calibri"/>
      <family val="2"/>
      <scheme val="minor"/>
    </font>
    <font>
      <sz val="18"/>
      <color theme="1"/>
      <name val="Calibri"/>
      <family val="2"/>
      <scheme val="minor"/>
    </font>
    <font>
      <b/>
      <i/>
      <u/>
      <sz val="11"/>
      <color theme="3" tint="-0.499984740745262"/>
      <name val="Calibri"/>
      <family val="2"/>
      <scheme val="minor"/>
    </font>
    <font>
      <sz val="11"/>
      <color theme="3" tint="-0.499984740745262"/>
      <name val="Calibri"/>
      <family val="2"/>
      <scheme val="minor"/>
    </font>
    <font>
      <sz val="11"/>
      <color rgb="FFFF0000"/>
      <name val="Calibri"/>
      <family val="2"/>
      <scheme val="minor"/>
    </font>
    <font>
      <b/>
      <sz val="11"/>
      <color theme="1"/>
      <name val="Calibri"/>
      <family val="2"/>
      <scheme val="minor"/>
    </font>
    <font>
      <b/>
      <vertAlign val="superscript"/>
      <sz val="11"/>
      <name val="Calibri"/>
      <family val="2"/>
      <scheme val="minor"/>
    </font>
    <font>
      <b/>
      <vertAlign val="subscript"/>
      <sz val="11"/>
      <color theme="1"/>
      <name val="Calibri"/>
      <family val="2"/>
      <scheme val="minor"/>
    </font>
    <font>
      <b/>
      <sz val="18"/>
      <color theme="1"/>
      <name val="Calibri"/>
      <family val="2"/>
      <scheme val="minor"/>
    </font>
    <font>
      <b/>
      <vertAlign val="superscript"/>
      <sz val="11"/>
      <color theme="1"/>
      <name val="Calibri"/>
      <family val="2"/>
      <scheme val="minor"/>
    </font>
    <font>
      <sz val="8"/>
      <name val="Calibri"/>
      <family val="2"/>
      <scheme val="minor"/>
    </font>
    <font>
      <i/>
      <sz val="11"/>
      <name val="Calibri"/>
      <family val="2"/>
      <scheme val="minor"/>
    </font>
    <font>
      <b/>
      <u/>
      <sz val="11"/>
      <name val="Calibri"/>
      <family val="2"/>
      <scheme val="minor"/>
    </font>
    <font>
      <vertAlign val="subscript"/>
      <sz val="10"/>
      <color theme="1"/>
      <name val="Calibri"/>
      <family val="2"/>
      <scheme val="minor"/>
    </font>
    <font>
      <u/>
      <sz val="11"/>
      <color theme="10"/>
      <name val="Calibri"/>
      <family val="2"/>
      <scheme val="minor"/>
    </font>
    <font>
      <vertAlign val="subscript"/>
      <sz val="11"/>
      <name val="Calibri"/>
      <family val="2"/>
      <scheme val="minor"/>
    </font>
    <font>
      <b/>
      <sz val="12"/>
      <name val="Arial"/>
      <family val="2"/>
    </font>
    <font>
      <b/>
      <sz val="12"/>
      <color theme="1"/>
      <name val="Arial"/>
      <family val="2"/>
    </font>
    <font>
      <sz val="20"/>
      <color theme="1"/>
      <name val="Arial"/>
      <family val="2"/>
    </font>
    <font>
      <i/>
      <sz val="11"/>
      <color rgb="FFFF0000"/>
      <name val="Calibri"/>
      <family val="2"/>
      <scheme val="minor"/>
    </font>
    <font>
      <vertAlign val="superscript"/>
      <sz val="10"/>
      <color theme="1"/>
      <name val="Calibri"/>
      <family val="2"/>
      <scheme val="minor"/>
    </font>
    <font>
      <vertAlign val="subscript"/>
      <sz val="11"/>
      <color theme="1"/>
      <name val="Calibri"/>
      <family val="2"/>
      <scheme val="minor"/>
    </font>
    <font>
      <vertAlign val="subscript"/>
      <sz val="10"/>
      <name val="Calibri"/>
      <family val="2"/>
      <scheme val="minor"/>
    </font>
    <font>
      <b/>
      <sz val="18"/>
      <color theme="1"/>
      <name val="Arial"/>
      <family val="2"/>
    </font>
    <font>
      <sz val="18"/>
      <color theme="1"/>
      <name val="Arial"/>
      <family val="2"/>
    </font>
    <font>
      <i/>
      <sz val="10"/>
      <color rgb="FFFF0000"/>
      <name val="Calibri"/>
      <family val="2"/>
      <scheme val="minor"/>
    </font>
    <font>
      <vertAlign val="superscript"/>
      <sz val="11"/>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rgb="FF8F9E7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39" fillId="0" borderId="0" applyNumberFormat="0" applyFill="0" applyBorder="0" applyAlignment="0" applyProtection="0"/>
  </cellStyleXfs>
  <cellXfs count="347">
    <xf numFmtId="0" fontId="0" fillId="0" borderId="0" xfId="0"/>
    <xf numFmtId="9" fontId="4" fillId="0" borderId="0" xfId="1" applyFont="1" applyFill="1" applyBorder="1" applyAlignment="1">
      <alignment horizontal="center"/>
    </xf>
    <xf numFmtId="9" fontId="5" fillId="0" borderId="0" xfId="1"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9" fontId="5" fillId="0" borderId="0" xfId="1" applyFont="1" applyFill="1" applyBorder="1" applyAlignment="1">
      <alignment horizontal="center" vertical="center"/>
    </xf>
    <xf numFmtId="9" fontId="4" fillId="0" borderId="0" xfId="1"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164" fontId="4" fillId="0" borderId="0" xfId="1" applyNumberFormat="1" applyFont="1" applyFill="1" applyBorder="1" applyAlignment="1">
      <alignment horizontal="center" vertical="center"/>
    </xf>
    <xf numFmtId="9" fontId="6" fillId="0" borderId="0" xfId="1"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wrapText="1"/>
    </xf>
    <xf numFmtId="3" fontId="4" fillId="0" borderId="0" xfId="0" applyNumberFormat="1"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left"/>
    </xf>
    <xf numFmtId="0" fontId="3" fillId="0" borderId="0" xfId="0" applyFont="1" applyAlignment="1">
      <alignment horizontal="left"/>
    </xf>
    <xf numFmtId="0" fontId="5" fillId="0" borderId="0" xfId="0" applyFont="1" applyAlignment="1">
      <alignment vertical="center"/>
    </xf>
    <xf numFmtId="3" fontId="4" fillId="0" borderId="0" xfId="0" applyNumberFormat="1" applyFont="1" applyAlignment="1">
      <alignment horizontal="left" vertical="center"/>
    </xf>
    <xf numFmtId="0" fontId="4" fillId="0" borderId="0" xfId="0" applyFont="1" applyAlignment="1">
      <alignment vertical="center"/>
    </xf>
    <xf numFmtId="3" fontId="5" fillId="0" borderId="0" xfId="0" applyNumberFormat="1" applyFont="1" applyAlignment="1">
      <alignment horizontal="left" vertical="center"/>
    </xf>
    <xf numFmtId="0" fontId="2" fillId="0" borderId="0" xfId="0" applyFont="1"/>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3" fontId="12" fillId="0" borderId="0" xfId="0" applyNumberFormat="1" applyFont="1" applyAlignment="1">
      <alignment horizontal="center"/>
    </xf>
    <xf numFmtId="3" fontId="12" fillId="0" borderId="0" xfId="0" applyNumberFormat="1" applyFont="1" applyAlignment="1">
      <alignment horizontal="center" vertical="center"/>
    </xf>
    <xf numFmtId="164" fontId="12" fillId="0" borderId="0" xfId="1" applyNumberFormat="1" applyFont="1" applyFill="1" applyBorder="1" applyAlignment="1">
      <alignment horizontal="center" vertical="center"/>
    </xf>
    <xf numFmtId="4" fontId="12" fillId="0" borderId="0" xfId="0" applyNumberFormat="1" applyFont="1" applyAlignment="1">
      <alignment horizontal="center" vertical="center"/>
    </xf>
    <xf numFmtId="9" fontId="12" fillId="0" borderId="0" xfId="1"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9" fontId="15" fillId="0" borderId="0" xfId="1" applyFont="1" applyFill="1" applyBorder="1" applyAlignment="1">
      <alignment horizontal="center" vertical="center"/>
    </xf>
    <xf numFmtId="164" fontId="12" fillId="0" borderId="0" xfId="1" applyNumberFormat="1" applyFont="1" applyFill="1" applyBorder="1" applyAlignment="1">
      <alignment horizontal="center" vertical="center" wrapText="1"/>
    </xf>
    <xf numFmtId="9" fontId="12" fillId="0" borderId="0" xfId="1" applyFont="1" applyFill="1" applyBorder="1" applyAlignment="1">
      <alignment horizontal="center" vertical="center" wrapText="1"/>
    </xf>
    <xf numFmtId="0" fontId="13"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3" fontId="11" fillId="0" borderId="0" xfId="0" applyNumberFormat="1" applyFont="1" applyAlignment="1">
      <alignment horizontal="center" vertical="center"/>
    </xf>
    <xf numFmtId="3" fontId="18" fillId="0" borderId="0" xfId="0" applyNumberFormat="1" applyFont="1" applyAlignment="1">
      <alignment horizontal="center" vertical="center"/>
    </xf>
    <xf numFmtId="3" fontId="14" fillId="0" borderId="0" xfId="0" applyNumberFormat="1" applyFont="1" applyAlignment="1">
      <alignment horizontal="center" vertical="center"/>
    </xf>
    <xf numFmtId="164" fontId="11" fillId="0" borderId="0" xfId="1" applyNumberFormat="1" applyFont="1" applyFill="1" applyBorder="1" applyAlignment="1">
      <alignment horizontal="center" vertical="center"/>
    </xf>
    <xf numFmtId="3" fontId="11" fillId="0" borderId="0" xfId="0" applyNumberFormat="1" applyFont="1" applyAlignment="1">
      <alignment horizontal="center"/>
    </xf>
    <xf numFmtId="0" fontId="11" fillId="0" borderId="0" xfId="0" applyFont="1" applyAlignment="1">
      <alignment horizontal="center"/>
    </xf>
    <xf numFmtId="0" fontId="20" fillId="0" borderId="0" xfId="0" applyFont="1" applyAlignment="1">
      <alignment horizontal="center" vertical="center"/>
    </xf>
    <xf numFmtId="9" fontId="12" fillId="0" borderId="0" xfId="1" applyFont="1" applyFill="1" applyBorder="1" applyAlignment="1">
      <alignment horizontal="center"/>
    </xf>
    <xf numFmtId="9" fontId="11" fillId="0" borderId="0" xfId="1" applyFont="1" applyFill="1" applyBorder="1" applyAlignment="1">
      <alignment horizontal="center" vertical="center"/>
    </xf>
    <xf numFmtId="0" fontId="14" fillId="0" borderId="0" xfId="0" applyFont="1" applyAlignment="1">
      <alignment horizontal="center" vertical="center"/>
    </xf>
    <xf numFmtId="9" fontId="18" fillId="0" borderId="0" xfId="1" applyFont="1" applyFill="1" applyBorder="1" applyAlignment="1">
      <alignment horizontal="center" vertical="center"/>
    </xf>
    <xf numFmtId="9" fontId="14" fillId="0" borderId="0" xfId="1" applyFont="1" applyFill="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xf>
    <xf numFmtId="0" fontId="12" fillId="2" borderId="1" xfId="0" applyFont="1" applyFill="1" applyBorder="1" applyAlignment="1">
      <alignment horizontal="center" vertical="center"/>
    </xf>
    <xf numFmtId="0" fontId="23" fillId="0" borderId="1" xfId="0" applyFont="1" applyBorder="1" applyAlignment="1">
      <alignment horizontal="center" vertical="center" wrapText="1"/>
    </xf>
    <xf numFmtId="0" fontId="21" fillId="0" borderId="0" xfId="0" applyFont="1" applyAlignment="1">
      <alignment horizontal="center" vertical="center"/>
    </xf>
    <xf numFmtId="3" fontId="12" fillId="0" borderId="1" xfId="0" applyNumberFormat="1" applyFont="1" applyBorder="1" applyAlignment="1">
      <alignment horizontal="center" vertical="center"/>
    </xf>
    <xf numFmtId="3" fontId="12" fillId="2" borderId="1" xfId="0" applyNumberFormat="1" applyFont="1" applyFill="1" applyBorder="1" applyAlignment="1">
      <alignment horizontal="center" vertical="center"/>
    </xf>
    <xf numFmtId="3" fontId="23" fillId="0" borderId="0" xfId="0" applyNumberFormat="1"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2" xfId="0" applyFont="1" applyBorder="1" applyAlignment="1">
      <alignment horizontal="center" vertical="center" wrapText="1"/>
    </xf>
    <xf numFmtId="3" fontId="24" fillId="0" borderId="0" xfId="0" applyNumberFormat="1" applyFont="1" applyAlignment="1">
      <alignment horizontal="center" vertical="center" wrapText="1"/>
    </xf>
    <xf numFmtId="0" fontId="0" fillId="0" borderId="1" xfId="0" applyBorder="1"/>
    <xf numFmtId="0" fontId="22" fillId="0" borderId="0" xfId="0" applyFont="1" applyAlignment="1">
      <alignment horizontal="center" vertical="center" wrapText="1"/>
    </xf>
    <xf numFmtId="0" fontId="26"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3" fontId="22" fillId="0" borderId="0" xfId="0" applyNumberFormat="1" applyFont="1" applyAlignment="1">
      <alignment horizontal="center" vertical="center" wrapText="1"/>
    </xf>
    <xf numFmtId="3" fontId="29"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xf>
    <xf numFmtId="3" fontId="12" fillId="0" borderId="0" xfId="0" applyNumberFormat="1" applyFont="1" applyAlignment="1">
      <alignment horizontal="center" vertical="center" wrapText="1"/>
    </xf>
    <xf numFmtId="0" fontId="30" fillId="0" borderId="1" xfId="0" applyFont="1" applyBorder="1" applyAlignment="1">
      <alignment horizontal="center" vertical="center"/>
    </xf>
    <xf numFmtId="3" fontId="0" fillId="0" borderId="0" xfId="0" applyNumberFormat="1" applyAlignment="1">
      <alignment horizontal="center" vertical="center" wrapText="1"/>
    </xf>
    <xf numFmtId="0" fontId="30" fillId="0" borderId="1" xfId="0" applyFont="1" applyBorder="1" applyAlignment="1">
      <alignment horizontal="center" vertical="center" wrapText="1"/>
    </xf>
    <xf numFmtId="3" fontId="30" fillId="0" borderId="0" xfId="0" applyNumberFormat="1" applyFont="1" applyAlignment="1">
      <alignment horizontal="center" vertical="center" wrapText="1"/>
    </xf>
    <xf numFmtId="3"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0" borderId="0" xfId="0" applyFont="1" applyAlignment="1">
      <alignment horizontal="center" vertical="center" wrapText="1"/>
    </xf>
    <xf numFmtId="0" fontId="0" fillId="0" borderId="0" xfId="0" applyAlignment="1">
      <alignment horizontal="center"/>
    </xf>
    <xf numFmtId="3" fontId="26" fillId="0" borderId="0" xfId="0" applyNumberFormat="1" applyFont="1" applyAlignment="1">
      <alignment horizontal="center" vertical="center" wrapText="1"/>
    </xf>
    <xf numFmtId="0" fontId="11" fillId="0" borderId="0" xfId="0" applyFont="1" applyAlignment="1">
      <alignment horizontal="center" vertical="center" wrapText="1"/>
    </xf>
    <xf numFmtId="0" fontId="23" fillId="0" borderId="0" xfId="0" applyFont="1"/>
    <xf numFmtId="3" fontId="0" fillId="0" borderId="1" xfId="0" applyNumberFormat="1" applyBorder="1" applyAlignment="1">
      <alignment horizontal="center" vertical="center"/>
    </xf>
    <xf numFmtId="0" fontId="23" fillId="0" borderId="1" xfId="0" quotePrefix="1" applyFont="1" applyBorder="1" applyAlignment="1">
      <alignment horizontal="center" vertical="center" wrapText="1"/>
    </xf>
    <xf numFmtId="0" fontId="23" fillId="0" borderId="0" xfId="0" quotePrefix="1" applyFont="1" applyAlignment="1">
      <alignment horizontal="center" vertical="center" wrapText="1"/>
    </xf>
    <xf numFmtId="3" fontId="12" fillId="2" borderId="0" xfId="0" applyNumberFormat="1" applyFont="1" applyFill="1" applyAlignment="1">
      <alignment horizontal="center" vertical="center"/>
    </xf>
    <xf numFmtId="0" fontId="23" fillId="2" borderId="0" xfId="0" applyFont="1" applyFill="1" applyAlignment="1">
      <alignment horizontal="center" vertical="center"/>
    </xf>
    <xf numFmtId="3" fontId="0" fillId="0" borderId="0" xfId="0" applyNumberFormat="1" applyAlignment="1">
      <alignment horizontal="center" vertical="center"/>
    </xf>
    <xf numFmtId="0" fontId="33" fillId="0" borderId="0" xfId="0" applyFont="1" applyAlignment="1">
      <alignment horizontal="center" vertical="center"/>
    </xf>
    <xf numFmtId="0" fontId="0" fillId="0" borderId="0" xfId="0" applyAlignment="1">
      <alignment horizontal="center" vertical="center" wrapText="1"/>
    </xf>
    <xf numFmtId="0" fontId="16" fillId="0" borderId="0" xfId="0" applyFont="1" applyAlignment="1">
      <alignment horizontal="center" vertical="center"/>
    </xf>
    <xf numFmtId="0" fontId="30" fillId="0" borderId="0" xfId="0" applyFont="1" applyAlignment="1">
      <alignment vertical="center"/>
    </xf>
    <xf numFmtId="0" fontId="11" fillId="0" borderId="1" xfId="0" applyFont="1" applyBorder="1" applyAlignment="1">
      <alignment horizontal="center" vertical="center"/>
    </xf>
    <xf numFmtId="0" fontId="18" fillId="0" borderId="0" xfId="0" applyFont="1"/>
    <xf numFmtId="0" fontId="14" fillId="0" borderId="0" xfId="0" applyFont="1"/>
    <xf numFmtId="3" fontId="14" fillId="0" borderId="0" xfId="0" applyNumberFormat="1" applyFont="1" applyAlignment="1">
      <alignment horizontal="center"/>
    </xf>
    <xf numFmtId="0" fontId="11" fillId="0" borderId="0" xfId="0" applyFont="1" applyAlignment="1">
      <alignment vertical="center" wrapText="1"/>
    </xf>
    <xf numFmtId="0" fontId="0" fillId="0" borderId="1" xfId="0" applyBorder="1" applyAlignment="1">
      <alignment horizontal="center" vertical="center" wrapText="1"/>
    </xf>
    <xf numFmtId="0" fontId="12" fillId="0" borderId="1" xfId="0" applyFont="1" applyBorder="1" applyAlignment="1">
      <alignment horizontal="center" vertical="center"/>
    </xf>
    <xf numFmtId="0" fontId="36" fillId="0" borderId="1" xfId="0" applyFont="1" applyBorder="1" applyAlignment="1">
      <alignment horizontal="center" vertical="center" wrapText="1"/>
    </xf>
    <xf numFmtId="0" fontId="0" fillId="0" borderId="0" xfId="0" applyAlignment="1">
      <alignment wrapText="1"/>
    </xf>
    <xf numFmtId="0" fontId="11" fillId="0" borderId="0" xfId="0" applyFont="1"/>
    <xf numFmtId="0" fontId="0" fillId="0" borderId="0" xfId="0" applyAlignment="1">
      <alignment vertical="top" wrapText="1"/>
    </xf>
    <xf numFmtId="165" fontId="23" fillId="0" borderId="1" xfId="0" applyNumberFormat="1" applyFont="1" applyBorder="1" applyAlignment="1">
      <alignment horizontal="center" vertical="center" wrapText="1"/>
    </xf>
    <xf numFmtId="0" fontId="37" fillId="0" borderId="0" xfId="0" applyFont="1" applyAlignment="1">
      <alignment horizontal="center" vertical="center" wrapText="1"/>
    </xf>
    <xf numFmtId="3" fontId="23"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3" fontId="22" fillId="0" borderId="1" xfId="0" applyNumberFormat="1" applyFont="1" applyBorder="1" applyAlignment="1">
      <alignment horizontal="center" vertical="center"/>
    </xf>
    <xf numFmtId="3" fontId="0" fillId="0" borderId="1" xfId="0" applyNumberFormat="1" applyBorder="1" applyAlignment="1">
      <alignment horizontal="center" vertical="center" wrapText="1"/>
    </xf>
    <xf numFmtId="0" fontId="22" fillId="0" borderId="7" xfId="0" applyFont="1" applyBorder="1" applyAlignment="1">
      <alignment horizontal="center" vertical="center"/>
    </xf>
    <xf numFmtId="3" fontId="30" fillId="3" borderId="7" xfId="0" applyNumberFormat="1" applyFont="1" applyFill="1" applyBorder="1" applyAlignment="1">
      <alignment horizontal="center" vertical="center" wrapText="1"/>
    </xf>
    <xf numFmtId="0" fontId="22" fillId="0" borderId="8" xfId="0" applyFont="1" applyBorder="1" applyAlignment="1">
      <alignment horizontal="center" vertical="center" wrapText="1"/>
    </xf>
    <xf numFmtId="166" fontId="0" fillId="0" borderId="1" xfId="0" applyNumberFormat="1" applyBorder="1" applyAlignment="1">
      <alignment horizontal="center" vertical="center"/>
    </xf>
    <xf numFmtId="0" fontId="0" fillId="0" borderId="0" xfId="0" quotePrefix="1"/>
    <xf numFmtId="0" fontId="5" fillId="0" borderId="0" xfId="0" applyFont="1" applyAlignment="1">
      <alignment vertical="center" wrapText="1"/>
    </xf>
    <xf numFmtId="3" fontId="41" fillId="0" borderId="0" xfId="0" applyNumberFormat="1" applyFont="1" applyAlignment="1">
      <alignment horizontal="left"/>
    </xf>
    <xf numFmtId="0" fontId="42" fillId="0" borderId="0" xfId="0" applyFont="1" applyAlignment="1">
      <alignment wrapText="1"/>
    </xf>
    <xf numFmtId="0" fontId="42" fillId="0" borderId="0" xfId="0" applyFont="1"/>
    <xf numFmtId="0" fontId="42" fillId="0" borderId="0" xfId="0" applyFont="1" applyAlignment="1">
      <alignment horizontal="left" wrapText="1"/>
    </xf>
    <xf numFmtId="164" fontId="41" fillId="0" borderId="0" xfId="1" applyNumberFormat="1" applyFont="1" applyFill="1" applyBorder="1" applyAlignment="1">
      <alignment horizontal="left"/>
    </xf>
    <xf numFmtId="0" fontId="8" fillId="0" borderId="0" xfId="0" applyFont="1" applyAlignment="1">
      <alignment vertical="center" wrapText="1"/>
    </xf>
    <xf numFmtId="0" fontId="23" fillId="0" borderId="0" xfId="0" applyFont="1" applyAlignment="1">
      <alignment vertical="top" wrapText="1"/>
    </xf>
    <xf numFmtId="3" fontId="22" fillId="0" borderId="1" xfId="0" applyNumberFormat="1" applyFont="1" applyBorder="1" applyAlignment="1">
      <alignment horizontal="center" vertical="center" wrapText="1"/>
    </xf>
    <xf numFmtId="0" fontId="44" fillId="0" borderId="0" xfId="0" applyFont="1" applyAlignment="1">
      <alignment horizontal="left" vertical="top"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30" fillId="0" borderId="0" xfId="0" applyFont="1" applyAlignment="1">
      <alignment horizontal="center"/>
    </xf>
    <xf numFmtId="0" fontId="11" fillId="0" borderId="0" xfId="0" applyFont="1" applyAlignment="1">
      <alignment horizontal="right" vertical="center" wrapText="1"/>
    </xf>
    <xf numFmtId="3" fontId="23" fillId="0" borderId="0" xfId="0" applyNumberFormat="1" applyFont="1" applyAlignment="1">
      <alignment horizontal="center" vertical="center" wrapText="1"/>
    </xf>
    <xf numFmtId="0" fontId="12" fillId="0" borderId="1" xfId="0" quotePrefix="1" applyFont="1" applyBorder="1" applyAlignment="1">
      <alignment horizontal="center" vertical="center" wrapText="1"/>
    </xf>
    <xf numFmtId="0" fontId="12" fillId="0" borderId="0" xfId="0" applyFont="1" applyAlignment="1">
      <alignment horizontal="right" wrapText="1"/>
    </xf>
    <xf numFmtId="0" fontId="12" fillId="0" borderId="0" xfId="0" applyFont="1" applyAlignment="1">
      <alignment horizontal="right" vertical="center" wrapText="1"/>
    </xf>
    <xf numFmtId="3" fontId="23" fillId="0" borderId="1" xfId="2" applyNumberFormat="1" applyFont="1" applyFill="1" applyBorder="1" applyAlignment="1">
      <alignment horizontal="center" vertical="center" wrapText="1"/>
    </xf>
    <xf numFmtId="1" fontId="0" fillId="0" borderId="1" xfId="0" applyNumberFormat="1" applyBorder="1" applyAlignment="1">
      <alignment horizontal="center" vertical="center"/>
    </xf>
    <xf numFmtId="0" fontId="22" fillId="0" borderId="2" xfId="0" applyFont="1" applyBorder="1" applyAlignment="1">
      <alignment horizontal="center" vertical="center"/>
    </xf>
    <xf numFmtId="0" fontId="0" fillId="0" borderId="7" xfId="0" applyBorder="1" applyAlignment="1">
      <alignment horizontal="center" vertical="center" wrapText="1"/>
    </xf>
    <xf numFmtId="3" fontId="23"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4" fontId="23" fillId="0" borderId="1" xfId="0" applyNumberFormat="1" applyFont="1" applyBorder="1" applyAlignment="1">
      <alignment horizontal="center" vertical="center"/>
    </xf>
    <xf numFmtId="3" fontId="23" fillId="4" borderId="1" xfId="0" applyNumberFormat="1" applyFont="1" applyFill="1" applyBorder="1" applyAlignment="1" applyProtection="1">
      <alignment horizontal="center" vertical="center"/>
      <protection locked="0"/>
    </xf>
    <xf numFmtId="3" fontId="24" fillId="4" borderId="1" xfId="0" applyNumberFormat="1" applyFont="1" applyFill="1" applyBorder="1" applyAlignment="1" applyProtection="1">
      <alignment horizontal="center" vertical="center" wrapText="1"/>
      <protection locked="0"/>
    </xf>
    <xf numFmtId="0" fontId="36" fillId="4" borderId="1"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15" fillId="4" borderId="1" xfId="0" applyFont="1" applyFill="1" applyBorder="1" applyAlignment="1" applyProtection="1">
      <alignment horizontal="center" vertical="center"/>
      <protection locked="0"/>
    </xf>
    <xf numFmtId="2" fontId="0" fillId="4" borderId="1" xfId="0" applyNumberFormat="1" applyFill="1" applyBorder="1" applyAlignment="1" applyProtection="1">
      <alignment horizontal="center" vertical="center"/>
      <protection locked="0"/>
    </xf>
    <xf numFmtId="3" fontId="23" fillId="4" borderId="8" xfId="0" applyNumberFormat="1" applyFont="1" applyFill="1" applyBorder="1" applyAlignment="1" applyProtection="1">
      <alignment horizontal="center" vertical="center"/>
      <protection locked="0"/>
    </xf>
    <xf numFmtId="0" fontId="36" fillId="4" borderId="7" xfId="0" applyFont="1" applyFill="1" applyBorder="1" applyAlignment="1" applyProtection="1">
      <alignment horizontal="center" vertical="center" wrapText="1"/>
      <protection locked="0"/>
    </xf>
    <xf numFmtId="3" fontId="23" fillId="4" borderId="1" xfId="0" applyNumberFormat="1" applyFont="1" applyFill="1" applyBorder="1" applyAlignment="1" applyProtection="1">
      <alignment horizontal="center" vertical="center" wrapText="1"/>
      <protection locked="0"/>
    </xf>
    <xf numFmtId="3" fontId="0" fillId="4" borderId="1" xfId="0" applyNumberFormat="1" applyFill="1" applyBorder="1" applyAlignment="1" applyProtection="1">
      <alignment horizontal="center" vertical="center"/>
      <protection locked="0"/>
    </xf>
    <xf numFmtId="0" fontId="0" fillId="0" borderId="0" xfId="0" applyAlignment="1">
      <alignment vertical="center"/>
    </xf>
    <xf numFmtId="0" fontId="22" fillId="0" borderId="2" xfId="0" applyFont="1" applyBorder="1" applyAlignment="1">
      <alignment horizontal="center" vertical="center" wrapText="1"/>
    </xf>
    <xf numFmtId="2" fontId="0" fillId="0" borderId="1" xfId="0" applyNumberFormat="1" applyBorder="1" applyAlignment="1">
      <alignment horizontal="center" vertical="center" wrapText="1"/>
    </xf>
    <xf numFmtId="9" fontId="11" fillId="0" borderId="1" xfId="1" applyFont="1" applyBorder="1" applyAlignment="1">
      <alignment horizontal="center" vertical="center"/>
    </xf>
    <xf numFmtId="164" fontId="11" fillId="0" borderId="1" xfId="1" applyNumberFormat="1" applyFont="1" applyBorder="1" applyAlignment="1">
      <alignment horizontal="center" vertical="center"/>
    </xf>
    <xf numFmtId="10" fontId="11" fillId="0" borderId="1" xfId="1" applyNumberFormat="1" applyFont="1" applyBorder="1" applyAlignment="1">
      <alignment horizontal="center" vertical="center"/>
    </xf>
    <xf numFmtId="10" fontId="11" fillId="0" borderId="6" xfId="1" applyNumberFormat="1" applyFont="1" applyBorder="1" applyAlignment="1">
      <alignment horizontal="center" vertical="center"/>
    </xf>
    <xf numFmtId="3" fontId="30" fillId="0" borderId="1" xfId="0" applyNumberFormat="1" applyFont="1" applyBorder="1" applyAlignment="1">
      <alignment horizontal="center" vertical="center"/>
    </xf>
    <xf numFmtId="0" fontId="24" fillId="0" borderId="0" xfId="0" applyFont="1" applyAlignment="1">
      <alignment horizontal="left" vertical="center" wrapText="1"/>
    </xf>
    <xf numFmtId="0" fontId="49" fillId="0" borderId="0" xfId="0" applyFont="1" applyAlignment="1">
      <alignment horizontal="center" vertical="center"/>
    </xf>
    <xf numFmtId="0" fontId="0" fillId="0" borderId="2" xfId="0" applyBorder="1" applyAlignment="1">
      <alignment horizontal="center" vertical="center"/>
    </xf>
    <xf numFmtId="0" fontId="12" fillId="0" borderId="2" xfId="0" applyFont="1" applyBorder="1" applyAlignment="1">
      <alignment horizontal="center" vertical="center"/>
    </xf>
    <xf numFmtId="0" fontId="0" fillId="0" borderId="2" xfId="0" applyBorder="1"/>
    <xf numFmtId="3" fontId="23" fillId="0" borderId="8" xfId="0" applyNumberFormat="1" applyFont="1" applyBorder="1" applyAlignment="1">
      <alignment horizontal="center" vertical="center"/>
    </xf>
    <xf numFmtId="0" fontId="36" fillId="0" borderId="0" xfId="0" applyFont="1" applyAlignment="1">
      <alignment horizontal="center" vertical="center" wrapText="1"/>
    </xf>
    <xf numFmtId="3" fontId="30" fillId="0" borderId="1" xfId="0" applyNumberFormat="1" applyFont="1" applyBorder="1" applyAlignment="1">
      <alignment horizontal="center" vertical="center" wrapText="1"/>
    </xf>
    <xf numFmtId="167" fontId="0" fillId="0" borderId="0" xfId="0" applyNumberFormat="1" applyAlignment="1">
      <alignment horizontal="center" vertical="center" wrapText="1"/>
    </xf>
    <xf numFmtId="165" fontId="0" fillId="0" borderId="0" xfId="0" applyNumberFormat="1" applyAlignment="1">
      <alignment horizontal="center" vertical="center" wrapText="1"/>
    </xf>
    <xf numFmtId="3" fontId="0" fillId="4" borderId="1" xfId="0" applyNumberFormat="1" applyFill="1" applyBorder="1" applyAlignment="1" applyProtection="1">
      <alignment horizontal="center" vertical="center" wrapText="1"/>
      <protection locked="0"/>
    </xf>
    <xf numFmtId="3" fontId="0" fillId="4" borderId="6" xfId="0" applyNumberFormat="1" applyFill="1" applyBorder="1" applyAlignment="1" applyProtection="1">
      <alignment horizontal="center" vertical="center" wrapText="1"/>
      <protection locked="0"/>
    </xf>
    <xf numFmtId="3" fontId="30" fillId="3" borderId="13" xfId="0" applyNumberFormat="1" applyFont="1" applyFill="1" applyBorder="1" applyAlignment="1">
      <alignment horizontal="center" vertical="center" wrapText="1"/>
    </xf>
    <xf numFmtId="3" fontId="0" fillId="4" borderId="8" xfId="0" applyNumberFormat="1" applyFill="1" applyBorder="1" applyAlignment="1" applyProtection="1">
      <alignment horizontal="center" vertical="center"/>
      <protection locked="0"/>
    </xf>
    <xf numFmtId="0" fontId="11" fillId="0" borderId="0" xfId="0" applyFont="1" applyAlignment="1">
      <alignment horizontal="right" vertical="center"/>
    </xf>
    <xf numFmtId="3" fontId="0" fillId="0" borderId="0" xfId="0" applyNumberFormat="1"/>
    <xf numFmtId="3" fontId="0" fillId="0" borderId="7" xfId="0" applyNumberFormat="1" applyBorder="1" applyAlignment="1">
      <alignment horizontal="center" vertical="center" wrapText="1"/>
    </xf>
    <xf numFmtId="0" fontId="12" fillId="0" borderId="0" xfId="0" applyFont="1"/>
    <xf numFmtId="0" fontId="12" fillId="0" borderId="0" xfId="0" applyFont="1" applyAlignment="1">
      <alignment horizontal="left" vertical="center"/>
    </xf>
    <xf numFmtId="0" fontId="12" fillId="0" borderId="0" xfId="0" applyFont="1" applyAlignment="1">
      <alignment horizontal="left"/>
    </xf>
    <xf numFmtId="0" fontId="11" fillId="0" borderId="0" xfId="0" applyFont="1" applyAlignment="1">
      <alignment horizontal="left"/>
    </xf>
    <xf numFmtId="0" fontId="11" fillId="0" borderId="0" xfId="0" applyFont="1" applyAlignment="1">
      <alignment horizontal="right"/>
    </xf>
    <xf numFmtId="0" fontId="11" fillId="0" borderId="0" xfId="0" applyFont="1" applyAlignment="1">
      <alignment vertical="center"/>
    </xf>
    <xf numFmtId="0" fontId="15" fillId="4" borderId="1" xfId="0" applyFont="1" applyFill="1" applyBorder="1" applyAlignment="1" applyProtection="1">
      <alignment horizontal="center" vertical="center" wrapText="1"/>
      <protection locked="0"/>
    </xf>
    <xf numFmtId="0" fontId="19" fillId="4"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2" fontId="23" fillId="0" borderId="1" xfId="0" applyNumberFormat="1" applyFont="1" applyBorder="1" applyAlignment="1">
      <alignment horizontal="center" vertical="center"/>
    </xf>
    <xf numFmtId="0" fontId="0" fillId="0" borderId="2" xfId="0" applyBorder="1" applyAlignment="1">
      <alignment horizontal="center" vertical="center" wrapText="1"/>
    </xf>
    <xf numFmtId="167" fontId="0" fillId="0" borderId="1" xfId="0" applyNumberFormat="1" applyBorder="1" applyAlignment="1">
      <alignment horizontal="center" vertical="center"/>
    </xf>
    <xf numFmtId="3" fontId="0" fillId="4" borderId="9" xfId="0" applyNumberFormat="1" applyFill="1" applyBorder="1" applyAlignment="1" applyProtection="1">
      <alignment horizontal="left" vertical="center"/>
      <protection locked="0"/>
    </xf>
    <xf numFmtId="3" fontId="0" fillId="4" borderId="3" xfId="0" applyNumberFormat="1"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3" fontId="0" fillId="4" borderId="10" xfId="0" applyNumberFormat="1" applyFill="1" applyBorder="1" applyAlignment="1" applyProtection="1">
      <alignment horizontal="left" vertical="center"/>
      <protection locked="0"/>
    </xf>
    <xf numFmtId="3" fontId="0" fillId="4" borderId="4" xfId="0" applyNumberFormat="1" applyFill="1" applyBorder="1" applyAlignment="1" applyProtection="1">
      <alignment horizontal="left" vertical="center"/>
      <protection locked="0"/>
    </xf>
    <xf numFmtId="3" fontId="0" fillId="4" borderId="0" xfId="0" applyNumberFormat="1" applyFill="1" applyAlignment="1" applyProtection="1">
      <alignment horizontal="left" vertical="center"/>
      <protection locked="0"/>
    </xf>
    <xf numFmtId="0" fontId="0" fillId="4" borderId="0" xfId="0" applyFill="1" applyAlignment="1" applyProtection="1">
      <alignment horizontal="left" vertical="center"/>
      <protection locked="0"/>
    </xf>
    <xf numFmtId="3" fontId="0" fillId="4" borderId="5" xfId="0" applyNumberFormat="1" applyFill="1" applyBorder="1" applyAlignment="1" applyProtection="1">
      <alignment horizontal="left" vertical="center"/>
      <protection locked="0"/>
    </xf>
    <xf numFmtId="3" fontId="26" fillId="4" borderId="4" xfId="0" applyNumberFormat="1" applyFont="1" applyFill="1" applyBorder="1" applyAlignment="1" applyProtection="1">
      <alignment horizontal="left" vertical="center"/>
      <protection locked="0"/>
    </xf>
    <xf numFmtId="3" fontId="24" fillId="4" borderId="4" xfId="0" applyNumberFormat="1" applyFont="1" applyFill="1" applyBorder="1" applyAlignment="1" applyProtection="1">
      <alignment horizontal="left" vertical="center"/>
      <protection locked="0"/>
    </xf>
    <xf numFmtId="3" fontId="24" fillId="4" borderId="0" xfId="0" applyNumberFormat="1" applyFont="1" applyFill="1" applyAlignment="1" applyProtection="1">
      <alignment horizontal="left" vertical="center"/>
      <protection locked="0"/>
    </xf>
    <xf numFmtId="3" fontId="24" fillId="4" borderId="5" xfId="0" applyNumberFormat="1" applyFont="1"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23" fillId="4" borderId="0" xfId="0" applyFont="1" applyFill="1" applyAlignment="1" applyProtection="1">
      <alignment horizontal="left" vertical="center"/>
      <protection locked="0"/>
    </xf>
    <xf numFmtId="0" fontId="28" fillId="4" borderId="0" xfId="0" applyFont="1" applyFill="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23" fillId="4" borderId="4" xfId="0" applyFont="1" applyFill="1" applyBorder="1" applyAlignment="1" applyProtection="1">
      <alignment horizontal="left" vertical="center"/>
      <protection locked="0"/>
    </xf>
    <xf numFmtId="0" fontId="0" fillId="4" borderId="0" xfId="0" applyFill="1" applyAlignment="1" applyProtection="1">
      <alignment horizontal="left"/>
      <protection locked="0"/>
    </xf>
    <xf numFmtId="0" fontId="0" fillId="4" borderId="5" xfId="0" applyFill="1" applyBorder="1" applyAlignment="1" applyProtection="1">
      <alignment horizontal="left"/>
      <protection locked="0"/>
    </xf>
    <xf numFmtId="0" fontId="29" fillId="4" borderId="0" xfId="0" applyFont="1" applyFill="1" applyAlignment="1" applyProtection="1">
      <alignment horizontal="left" vertical="center"/>
      <protection locked="0"/>
    </xf>
    <xf numFmtId="0" fontId="12" fillId="4" borderId="0" xfId="0" applyFont="1" applyFill="1" applyAlignment="1" applyProtection="1">
      <alignment horizontal="left" vertical="center"/>
      <protection locked="0"/>
    </xf>
    <xf numFmtId="3" fontId="12" fillId="4" borderId="5" xfId="0" applyNumberFormat="1" applyFont="1" applyFill="1" applyBorder="1" applyAlignment="1" applyProtection="1">
      <alignment horizontal="left" vertical="center"/>
      <protection locked="0"/>
    </xf>
    <xf numFmtId="3" fontId="23" fillId="4" borderId="4" xfId="0" applyNumberFormat="1" applyFont="1" applyFill="1" applyBorder="1" applyAlignment="1" applyProtection="1">
      <alignment horizontal="left" vertical="center"/>
      <protection locked="0"/>
    </xf>
    <xf numFmtId="0" fontId="28" fillId="4" borderId="4" xfId="0" applyFont="1" applyFill="1" applyBorder="1" applyAlignment="1" applyProtection="1">
      <alignment vertical="center"/>
      <protection locked="0"/>
    </xf>
    <xf numFmtId="0" fontId="28" fillId="4" borderId="0" xfId="0" applyFont="1" applyFill="1" applyAlignment="1" applyProtection="1">
      <alignment vertical="center"/>
      <protection locked="0"/>
    </xf>
    <xf numFmtId="3" fontId="12" fillId="4" borderId="0" xfId="0" applyNumberFormat="1" applyFont="1" applyFill="1" applyAlignment="1" applyProtection="1">
      <alignment horizontal="left" vertical="center"/>
      <protection locked="0"/>
    </xf>
    <xf numFmtId="0" fontId="23" fillId="4" borderId="11" xfId="0" applyFont="1"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29" fillId="4" borderId="2" xfId="0" applyFont="1"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166" fontId="23" fillId="4" borderId="1" xfId="0" applyNumberFormat="1" applyFont="1" applyFill="1" applyBorder="1" applyAlignment="1" applyProtection="1">
      <alignment horizontal="center" vertical="center" wrapText="1"/>
      <protection locked="0"/>
    </xf>
    <xf numFmtId="3" fontId="23" fillId="0" borderId="1" xfId="0" applyNumberFormat="1" applyFont="1" applyBorder="1" applyAlignment="1">
      <alignment horizontal="center" vertical="center"/>
    </xf>
    <xf numFmtId="166" fontId="23" fillId="0" borderId="1" xfId="0" applyNumberFormat="1" applyFont="1" applyBorder="1" applyAlignment="1">
      <alignment horizontal="center" vertical="center"/>
    </xf>
    <xf numFmtId="3" fontId="23" fillId="0" borderId="1" xfId="0" applyNumberFormat="1" applyFont="1" applyBorder="1" applyAlignment="1">
      <alignment horizontal="center" vertical="center"/>
    </xf>
    <xf numFmtId="3" fontId="23" fillId="0" borderId="1" xfId="0" applyNumberFormat="1" applyFont="1" applyBorder="1" applyAlignment="1">
      <alignment horizontal="center" vertical="center"/>
    </xf>
    <xf numFmtId="0" fontId="11" fillId="0" borderId="0" xfId="0" applyFont="1" applyAlignment="1">
      <alignment horizontal="left" vertical="top"/>
    </xf>
    <xf numFmtId="0" fontId="0" fillId="0" borderId="0" xfId="0" applyAlignment="1">
      <alignment horizontal="center" vertical="center"/>
    </xf>
    <xf numFmtId="3" fontId="0" fillId="0" borderId="1" xfId="0" applyNumberFormat="1" applyBorder="1" applyAlignment="1">
      <alignment horizontal="center" vertical="center" wrapText="1"/>
    </xf>
    <xf numFmtId="3" fontId="23" fillId="0" borderId="1" xfId="0" applyNumberFormat="1" applyFont="1" applyBorder="1" applyAlignment="1">
      <alignment horizontal="center" vertical="center"/>
    </xf>
    <xf numFmtId="0" fontId="12" fillId="0" borderId="6" xfId="0" applyFont="1" applyBorder="1" applyAlignment="1">
      <alignment horizontal="center" vertical="center" wrapText="1"/>
    </xf>
    <xf numFmtId="0" fontId="24" fillId="0" borderId="0" xfId="0" applyFont="1" applyBorder="1" applyAlignment="1">
      <alignment horizontal="center" vertical="center" wrapText="1"/>
    </xf>
    <xf numFmtId="3" fontId="0" fillId="0" borderId="0" xfId="0" applyNumberFormat="1" applyBorder="1" applyAlignment="1">
      <alignment horizontal="center" vertical="center"/>
    </xf>
    <xf numFmtId="0" fontId="36" fillId="0" borderId="0" xfId="0" applyFont="1" applyBorder="1" applyAlignment="1">
      <alignment horizontal="center" vertical="center" wrapText="1"/>
    </xf>
    <xf numFmtId="0" fontId="23" fillId="0" borderId="2" xfId="0" quotePrefix="1" applyFont="1" applyBorder="1" applyAlignment="1">
      <alignment horizontal="center" vertical="center" wrapText="1"/>
    </xf>
    <xf numFmtId="3" fontId="23" fillId="0" borderId="2"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3" fillId="0" borderId="0" xfId="0" applyFont="1" applyAlignment="1">
      <alignment horizontal="center" vertical="center" wrapText="1"/>
    </xf>
    <xf numFmtId="0" fontId="10" fillId="0" borderId="0" xfId="0" applyFont="1" applyAlignment="1">
      <alignment horizontal="center" vertical="center" wrapText="1"/>
    </xf>
    <xf numFmtId="0" fontId="4" fillId="4"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protection locked="0"/>
    </xf>
    <xf numFmtId="0" fontId="5" fillId="4" borderId="14"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4" fillId="4" borderId="7" xfId="1" applyNumberFormat="1" applyFont="1" applyFill="1" applyBorder="1" applyAlignment="1" applyProtection="1">
      <alignment horizontal="left" vertical="center"/>
      <protection locked="0"/>
    </xf>
    <xf numFmtId="0" fontId="4" fillId="4" borderId="14" xfId="1" applyNumberFormat="1" applyFont="1" applyFill="1" applyBorder="1" applyAlignment="1" applyProtection="1">
      <alignment horizontal="left" vertical="center"/>
      <protection locked="0"/>
    </xf>
    <xf numFmtId="0" fontId="4" fillId="4" borderId="8" xfId="1" applyNumberFormat="1"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8" fillId="0" borderId="0" xfId="0" applyFont="1" applyAlignment="1">
      <alignment horizontal="left" vertical="center" wrapText="1"/>
    </xf>
    <xf numFmtId="3" fontId="23" fillId="0" borderId="3" xfId="0" applyNumberFormat="1" applyFont="1" applyBorder="1" applyAlignment="1">
      <alignment horizontal="center" vertical="center"/>
    </xf>
    <xf numFmtId="0" fontId="21" fillId="0" borderId="2" xfId="0" applyFont="1" applyBorder="1" applyAlignment="1">
      <alignment horizontal="center" vertical="center"/>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16" fillId="0" borderId="0" xfId="0" applyFont="1" applyAlignment="1">
      <alignment vertical="center"/>
    </xf>
    <xf numFmtId="0" fontId="0" fillId="0" borderId="0" xfId="0" applyAlignment="1">
      <alignment vertical="center"/>
    </xf>
    <xf numFmtId="0" fontId="13" fillId="0" borderId="0" xfId="0" applyFont="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19"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164" fontId="12" fillId="0" borderId="0" xfId="1" applyNumberFormat="1" applyFont="1" applyFill="1" applyBorder="1" applyAlignment="1">
      <alignment horizontal="center" vertical="center" wrapText="1"/>
    </xf>
    <xf numFmtId="0" fontId="26" fillId="0" borderId="0" xfId="0" applyFont="1" applyAlignment="1">
      <alignment horizontal="center" vertical="center"/>
    </xf>
    <xf numFmtId="0" fontId="0" fillId="0" borderId="0" xfId="0" applyAlignment="1">
      <alignment horizontal="center" vertical="center"/>
    </xf>
    <xf numFmtId="3" fontId="24" fillId="0" borderId="0" xfId="0" applyNumberFormat="1" applyFont="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1" fillId="0" borderId="0" xfId="0" applyFont="1" applyAlignment="1">
      <alignment horizontal="center" vertical="center"/>
    </xf>
    <xf numFmtId="3" fontId="12" fillId="0" borderId="3" xfId="0" applyNumberFormat="1" applyFont="1" applyBorder="1" applyAlignment="1">
      <alignment horizontal="center" vertical="top" wrapText="1"/>
    </xf>
    <xf numFmtId="3" fontId="12" fillId="0" borderId="0" xfId="0" applyNumberFormat="1" applyFont="1" applyAlignment="1">
      <alignment horizontal="center" vertical="top" wrapText="1"/>
    </xf>
    <xf numFmtId="3" fontId="0" fillId="0" borderId="0" xfId="0" applyNumberFormat="1" applyAlignment="1">
      <alignment horizontal="center" vertical="center" wrapText="1"/>
    </xf>
    <xf numFmtId="0" fontId="22" fillId="0" borderId="2" xfId="0" applyFont="1" applyBorder="1" applyAlignment="1">
      <alignment horizontal="center" vertical="center"/>
    </xf>
    <xf numFmtId="0" fontId="30" fillId="0" borderId="2" xfId="0" applyFont="1" applyBorder="1" applyAlignment="1">
      <alignment horizontal="center" vertical="center"/>
    </xf>
    <xf numFmtId="3" fontId="37" fillId="0" borderId="0" xfId="0" applyNumberFormat="1" applyFont="1" applyAlignment="1">
      <alignment horizontal="center" vertical="center" wrapText="1"/>
    </xf>
    <xf numFmtId="0" fontId="19" fillId="0" borderId="0" xfId="0" applyFont="1" applyAlignment="1">
      <alignment horizontal="left" vertical="top" wrapText="1"/>
    </xf>
    <xf numFmtId="0" fontId="15" fillId="0" borderId="0" xfId="0" applyFont="1" applyAlignment="1">
      <alignment horizontal="left" vertical="top" wrapText="1"/>
    </xf>
    <xf numFmtId="0" fontId="50" fillId="0" borderId="0" xfId="0" applyFont="1" applyAlignment="1">
      <alignment horizontal="left" vertical="top" wrapText="1"/>
    </xf>
    <xf numFmtId="0" fontId="22" fillId="0" borderId="2" xfId="0" applyFont="1" applyBorder="1" applyAlignment="1">
      <alignment horizontal="center" vertical="center" wrapText="1"/>
    </xf>
    <xf numFmtId="0" fontId="23" fillId="0" borderId="3" xfId="0" applyFont="1" applyBorder="1" applyAlignment="1">
      <alignment horizontal="center" vertical="center"/>
    </xf>
    <xf numFmtId="0" fontId="11" fillId="0" borderId="3" xfId="0" applyFont="1" applyBorder="1" applyAlignment="1">
      <alignment horizontal="center" vertical="top" wrapText="1"/>
    </xf>
    <xf numFmtId="0" fontId="11" fillId="0" borderId="0" xfId="0" applyFont="1" applyAlignment="1">
      <alignment horizontal="center" vertical="top" wrapText="1"/>
    </xf>
    <xf numFmtId="0" fontId="12" fillId="0" borderId="3" xfId="0" applyFont="1" applyBorder="1" applyAlignment="1">
      <alignment horizontal="center" vertical="top" wrapText="1"/>
    </xf>
    <xf numFmtId="0" fontId="12" fillId="0" borderId="0" xfId="0" applyFont="1" applyAlignment="1">
      <alignment horizontal="center" vertical="top" wrapText="1"/>
    </xf>
    <xf numFmtId="0" fontId="0" fillId="0" borderId="3" xfId="0" applyBorder="1" applyAlignment="1">
      <alignment horizontal="center" vertical="top"/>
    </xf>
    <xf numFmtId="0" fontId="19" fillId="0" borderId="3" xfId="0" applyFont="1" applyBorder="1" applyAlignment="1">
      <alignment horizontal="left"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3" xfId="0" applyBorder="1" applyAlignment="1">
      <alignment horizontal="center" vertical="center" wrapText="1"/>
    </xf>
    <xf numFmtId="0" fontId="19" fillId="0" borderId="0" xfId="0" applyFont="1" applyAlignment="1">
      <alignment horizontal="left" vertical="center" wrapText="1"/>
    </xf>
    <xf numFmtId="0" fontId="15" fillId="0" borderId="3" xfId="0" applyFont="1" applyBorder="1" applyAlignment="1">
      <alignment horizontal="left" vertical="top" wrapText="1"/>
    </xf>
    <xf numFmtId="0" fontId="0" fillId="0" borderId="4" xfId="0" applyBorder="1" applyAlignment="1">
      <alignment horizontal="left" wrapText="1"/>
    </xf>
    <xf numFmtId="3" fontId="30" fillId="0" borderId="2" xfId="0" applyNumberFormat="1" applyFont="1" applyBorder="1" applyAlignment="1">
      <alignment horizontal="center" vertical="center" wrapText="1"/>
    </xf>
    <xf numFmtId="0" fontId="24" fillId="0" borderId="3" xfId="0" applyFont="1" applyBorder="1" applyAlignment="1">
      <alignment horizontal="left" wrapText="1"/>
    </xf>
    <xf numFmtId="0" fontId="0" fillId="0" borderId="3" xfId="0" applyBorder="1" applyAlignment="1">
      <alignment horizontal="left" wrapText="1"/>
    </xf>
    <xf numFmtId="3" fontId="26" fillId="0" borderId="2" xfId="0" applyNumberFormat="1" applyFont="1" applyBorder="1" applyAlignment="1">
      <alignment horizontal="center" vertical="center" wrapText="1"/>
    </xf>
    <xf numFmtId="3" fontId="30" fillId="3" borderId="7" xfId="0" applyNumberFormat="1" applyFont="1" applyFill="1" applyBorder="1" applyAlignment="1">
      <alignment horizontal="center" vertical="center" wrapText="1"/>
    </xf>
    <xf numFmtId="3" fontId="30" fillId="3" borderId="8" xfId="0" applyNumberFormat="1" applyFont="1" applyFill="1" applyBorder="1" applyAlignment="1">
      <alignment horizontal="center" vertical="center" wrapText="1"/>
    </xf>
    <xf numFmtId="3" fontId="30" fillId="3" borderId="1" xfId="0" applyNumberFormat="1" applyFont="1" applyFill="1" applyBorder="1" applyAlignment="1">
      <alignment horizontal="center" vertical="center" wrapText="1"/>
    </xf>
    <xf numFmtId="167" fontId="0" fillId="0" borderId="7" xfId="0" applyNumberFormat="1" applyBorder="1" applyAlignment="1">
      <alignment horizontal="center" vertical="center" wrapText="1"/>
    </xf>
    <xf numFmtId="167" fontId="0" fillId="0" borderId="8" xfId="0" applyNumberFormat="1" applyBorder="1" applyAlignment="1">
      <alignment horizontal="center" vertical="center" wrapText="1"/>
    </xf>
    <xf numFmtId="165"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33" fillId="0" borderId="2" xfId="0" applyFont="1" applyBorder="1" applyAlignment="1">
      <alignment horizontal="center" vertical="center"/>
    </xf>
    <xf numFmtId="4" fontId="0" fillId="0" borderId="7" xfId="0" applyNumberFormat="1" applyBorder="1" applyAlignment="1">
      <alignment horizontal="center" vertical="center" wrapText="1"/>
    </xf>
    <xf numFmtId="4" fontId="0" fillId="0" borderId="8" xfId="0" applyNumberFormat="1" applyBorder="1" applyAlignment="1">
      <alignment horizontal="center" vertical="center" wrapText="1"/>
    </xf>
    <xf numFmtId="0" fontId="26" fillId="0" borderId="2" xfId="0" applyFont="1" applyBorder="1" applyAlignment="1">
      <alignment horizontal="center" vertical="center"/>
    </xf>
    <xf numFmtId="2" fontId="23" fillId="0" borderId="13" xfId="0" applyNumberFormat="1" applyFont="1" applyBorder="1" applyAlignment="1">
      <alignment horizontal="center" vertical="center" wrapText="1"/>
    </xf>
    <xf numFmtId="2" fontId="23" fillId="0" borderId="6" xfId="0" applyNumberFormat="1" applyFont="1" applyBorder="1" applyAlignment="1">
      <alignment horizontal="center" vertical="center" wrapText="1"/>
    </xf>
    <xf numFmtId="2" fontId="0" fillId="0" borderId="13" xfId="0" applyNumberFormat="1" applyBorder="1" applyAlignment="1">
      <alignment horizontal="center" vertical="center" wrapText="1"/>
    </xf>
    <xf numFmtId="2" fontId="0" fillId="0" borderId="15" xfId="0" applyNumberFormat="1" applyBorder="1" applyAlignment="1">
      <alignment horizontal="center" vertical="center" wrapText="1"/>
    </xf>
    <xf numFmtId="2" fontId="0" fillId="0" borderId="6" xfId="0" applyNumberFormat="1" applyBorder="1" applyAlignment="1">
      <alignment horizontal="center" vertical="center" wrapText="1"/>
    </xf>
    <xf numFmtId="0" fontId="33" fillId="0" borderId="0" xfId="0" applyFont="1" applyAlignment="1">
      <alignment horizontal="center" vertical="center"/>
    </xf>
    <xf numFmtId="0" fontId="28"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xf>
    <xf numFmtId="0" fontId="0" fillId="0" borderId="3" xfId="0" applyBorder="1" applyAlignment="1">
      <alignment horizontal="center" vertical="center"/>
    </xf>
    <xf numFmtId="3" fontId="23" fillId="0" borderId="7" xfId="0" applyNumberFormat="1" applyFont="1" applyBorder="1" applyAlignment="1">
      <alignment horizontal="center" vertical="center"/>
    </xf>
    <xf numFmtId="3" fontId="23" fillId="0" borderId="8" xfId="0" applyNumberFormat="1"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3" fontId="22" fillId="0" borderId="1" xfId="0" applyNumberFormat="1" applyFont="1" applyBorder="1" applyAlignment="1">
      <alignment horizontal="center" vertical="center"/>
    </xf>
    <xf numFmtId="3" fontId="23" fillId="0" borderId="1" xfId="0" applyNumberFormat="1" applyFont="1" applyBorder="1" applyAlignment="1">
      <alignment horizontal="center" vertical="center"/>
    </xf>
    <xf numFmtId="0" fontId="48" fillId="0" borderId="0" xfId="0" applyFont="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8F9E78"/>
      <color rgb="FF417B95"/>
      <color rgb="FFEAC971"/>
      <color rgb="FFEDEFF3"/>
      <color rgb="FFE8E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sv-SE" sz="1600"/>
              <a:t>Annual climate impact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6378900554097403E-2"/>
          <c:y val="6.9679144385026745E-2"/>
          <c:w val="0.93343591426071737"/>
          <c:h val="0.85337193144974521"/>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8F9E78"/>
              </a:solidFill>
              <a:ln>
                <a:noFill/>
              </a:ln>
              <a:effectLst/>
            </c:spPr>
            <c:extLst>
              <c:ext xmlns:c16="http://schemas.microsoft.com/office/drawing/2014/chart" uri="{C3380CC4-5D6E-409C-BE32-E72D297353CC}">
                <c16:uniqueId val="{00000006-DA0A-496C-9394-66F1EF82D6A9}"/>
              </c:ext>
            </c:extLst>
          </c:dPt>
          <c:dPt>
            <c:idx val="1"/>
            <c:invertIfNegative val="0"/>
            <c:bubble3D val="0"/>
            <c:spPr>
              <a:solidFill>
                <a:srgbClr val="8F9E78"/>
              </a:solidFill>
              <a:ln>
                <a:noFill/>
              </a:ln>
              <a:effectLst/>
            </c:spPr>
            <c:extLst>
              <c:ext xmlns:c16="http://schemas.microsoft.com/office/drawing/2014/chart" uri="{C3380CC4-5D6E-409C-BE32-E72D297353CC}">
                <c16:uniqueId val="{00000007-DA0A-496C-9394-66F1EF82D6A9}"/>
              </c:ext>
            </c:extLst>
          </c:dPt>
          <c:dPt>
            <c:idx val="2"/>
            <c:invertIfNegative val="0"/>
            <c:bubble3D val="0"/>
            <c:spPr>
              <a:solidFill>
                <a:srgbClr val="8F9E78"/>
              </a:solidFill>
              <a:ln>
                <a:noFill/>
              </a:ln>
              <a:effectLst/>
            </c:spPr>
            <c:extLst>
              <c:ext xmlns:c16="http://schemas.microsoft.com/office/drawing/2014/chart" uri="{C3380CC4-5D6E-409C-BE32-E72D297353CC}">
                <c16:uniqueId val="{00000005-DA0A-496C-9394-66F1EF82D6A9}"/>
              </c:ext>
            </c:extLst>
          </c:dPt>
          <c:dPt>
            <c:idx val="3"/>
            <c:invertIfNegative val="0"/>
            <c:bubble3D val="0"/>
            <c:spPr>
              <a:solidFill>
                <a:srgbClr val="8F9E78"/>
              </a:solidFill>
              <a:ln>
                <a:noFill/>
              </a:ln>
              <a:effectLst/>
            </c:spPr>
            <c:extLst>
              <c:ext xmlns:c16="http://schemas.microsoft.com/office/drawing/2014/chart" uri="{C3380CC4-5D6E-409C-BE32-E72D297353CC}">
                <c16:uniqueId val="{00000004-DA0A-496C-9394-66F1EF82D6A9}"/>
              </c:ext>
            </c:extLst>
          </c:dPt>
          <c:dPt>
            <c:idx val="4"/>
            <c:invertIfNegative val="0"/>
            <c:bubble3D val="0"/>
            <c:spPr>
              <a:solidFill>
                <a:schemeClr val="accent4"/>
              </a:solidFill>
              <a:ln>
                <a:noFill/>
              </a:ln>
              <a:effectLst/>
            </c:spPr>
            <c:extLst>
              <c:ext xmlns:c16="http://schemas.microsoft.com/office/drawing/2014/chart" uri="{C3380CC4-5D6E-409C-BE32-E72D297353CC}">
                <c16:uniqueId val="{00000008-DA0A-496C-9394-66F1EF82D6A9}"/>
              </c:ext>
            </c:extLst>
          </c:dPt>
          <c:dPt>
            <c:idx val="5"/>
            <c:invertIfNegative val="0"/>
            <c:bubble3D val="0"/>
            <c:spPr>
              <a:solidFill>
                <a:srgbClr val="417B95"/>
              </a:solidFill>
              <a:ln>
                <a:noFill/>
              </a:ln>
              <a:effectLst/>
            </c:spPr>
            <c:extLst>
              <c:ext xmlns:c16="http://schemas.microsoft.com/office/drawing/2014/chart" uri="{C3380CC4-5D6E-409C-BE32-E72D297353CC}">
                <c16:uniqueId val="{00000001-DA0A-496C-9394-66F1EF82D6A9}"/>
              </c:ext>
            </c:extLst>
          </c:dPt>
          <c:dPt>
            <c:idx val="6"/>
            <c:invertIfNegative val="0"/>
            <c:bubble3D val="0"/>
            <c:spPr>
              <a:solidFill>
                <a:srgbClr val="417B95"/>
              </a:solidFill>
              <a:ln>
                <a:noFill/>
              </a:ln>
              <a:effectLst/>
            </c:spPr>
            <c:extLst>
              <c:ext xmlns:c16="http://schemas.microsoft.com/office/drawing/2014/chart" uri="{C3380CC4-5D6E-409C-BE32-E72D297353CC}">
                <c16:uniqueId val="{00000002-DA0A-496C-9394-66F1EF82D6A9}"/>
              </c:ext>
            </c:extLst>
          </c:dPt>
          <c:dPt>
            <c:idx val="7"/>
            <c:invertIfNegative val="0"/>
            <c:bubble3D val="0"/>
            <c:spPr>
              <a:solidFill>
                <a:srgbClr val="417B95"/>
              </a:solidFill>
              <a:ln>
                <a:noFill/>
              </a:ln>
              <a:effectLst/>
            </c:spPr>
            <c:extLst>
              <c:ext xmlns:c16="http://schemas.microsoft.com/office/drawing/2014/chart" uri="{C3380CC4-5D6E-409C-BE32-E72D297353CC}">
                <c16:uniqueId val="{00000003-DA0A-496C-9394-66F1EF82D6A9}"/>
              </c:ext>
            </c:extLst>
          </c:dPt>
          <c:dPt>
            <c:idx val="8"/>
            <c:invertIfNegative val="0"/>
            <c:bubble3D val="0"/>
            <c:spPr>
              <a:solidFill>
                <a:srgbClr val="417B95"/>
              </a:solidFill>
              <a:ln>
                <a:noFill/>
              </a:ln>
              <a:effectLst/>
            </c:spPr>
            <c:extLst>
              <c:ext xmlns:c16="http://schemas.microsoft.com/office/drawing/2014/chart" uri="{C3380CC4-5D6E-409C-BE32-E72D297353CC}">
                <c16:uniqueId val="{00000009-DA0A-496C-9394-66F1EF82D6A9}"/>
              </c:ext>
            </c:extLst>
          </c:dPt>
          <c:cat>
            <c:strRef>
              <c:f>'Results presentation in table'!$B$13:$J$13</c:f>
              <c:strCache>
                <c:ptCount val="9"/>
                <c:pt idx="0">
                  <c:v>Direct emissions from company-owned cars, reserve power and heat</c:v>
                </c:pt>
                <c:pt idx="1">
                  <c:v>Direct emissions of N2O</c:v>
                </c:pt>
                <c:pt idx="2">
                  <c:v>Direct emissions of CH4</c:v>
                </c:pt>
                <c:pt idx="3">
                  <c:v>Direct emissions of CO2 from respiration of carbon source</c:v>
                </c:pt>
                <c:pt idx="4">
                  <c:v>Electricity, heating and district cooling consumption</c:v>
                </c:pt>
                <c:pt idx="5">
                  <c:v>Indirect emissions from company-owned cars and reserve power </c:v>
                </c:pt>
                <c:pt idx="6">
                  <c:v>Indirect emissions from the production of chemicals</c:v>
                </c:pt>
                <c:pt idx="7">
                  <c:v>Purchased transport, by logistics companies</c:v>
                </c:pt>
                <c:pt idx="8">
                  <c:v>Emissions from residual products</c:v>
                </c:pt>
              </c:strCache>
            </c:strRef>
          </c:cat>
          <c:val>
            <c:numRef>
              <c:f>'Results presentation in table'!$B$14:$J$14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4EB-4133-8583-F9090570FF69}"/>
            </c:ext>
          </c:extLst>
        </c:ser>
        <c:dLbls>
          <c:showLegendKey val="0"/>
          <c:showVal val="0"/>
          <c:showCatName val="0"/>
          <c:showSerName val="0"/>
          <c:showPercent val="0"/>
          <c:showBubbleSize val="0"/>
        </c:dLbls>
        <c:gapWidth val="219"/>
        <c:overlap val="-27"/>
        <c:axId val="686822000"/>
        <c:axId val="693117968"/>
      </c:barChart>
      <c:catAx>
        <c:axId val="68682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93117968"/>
        <c:crosses val="autoZero"/>
        <c:auto val="1"/>
        <c:lblAlgn val="ctr"/>
        <c:lblOffset val="100"/>
        <c:noMultiLvlLbl val="0"/>
      </c:catAx>
      <c:valAx>
        <c:axId val="69311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sv-SE" sz="1100"/>
                  <a:t>ton CO</a:t>
                </a:r>
                <a:r>
                  <a:rPr lang="sv-SE" sz="1100" baseline="-25000"/>
                  <a:t>2</a:t>
                </a:r>
                <a:r>
                  <a:rPr lang="sv-SE" sz="1100"/>
                  <a:t> e</a:t>
                </a:r>
              </a:p>
            </c:rich>
          </c:tx>
          <c:layout>
            <c:manualLayout>
              <c:xMode val="edge"/>
              <c:yMode val="edge"/>
              <c:x val="2.3194517351997668E-2"/>
              <c:y val="0.4550218727587882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68682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sv-SE" sz="1600" b="0" i="0" baseline="0">
                <a:effectLst/>
              </a:rPr>
              <a:t>Annual climate impact</a:t>
            </a:r>
            <a:endParaRPr lang="sv-SE" sz="1600">
              <a:effectLst/>
            </a:endParaRP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6378900554097403E-2"/>
          <c:y val="6.9679144385026745E-2"/>
          <c:w val="0.93343591426071737"/>
          <c:h val="0.85337193144974521"/>
        </c:manualLayout>
      </c:layout>
      <c:barChart>
        <c:barDir val="col"/>
        <c:grouping val="clustered"/>
        <c:varyColors val="0"/>
        <c:ser>
          <c:idx val="0"/>
          <c:order val="0"/>
          <c:tx>
            <c:strRef>
              <c:f>'Graf - Nyttor'!$C$3</c:f>
              <c:strCache>
                <c:ptCount val="1"/>
                <c:pt idx="0">
                  <c:v>Potentiella klimatnyttor</c:v>
                </c:pt>
              </c:strCache>
            </c:strRef>
          </c:tx>
          <c:spPr>
            <a:solidFill>
              <a:schemeClr val="accent1"/>
            </a:solidFill>
            <a:ln>
              <a:noFill/>
            </a:ln>
            <a:effectLst/>
          </c:spPr>
          <c:invertIfNegative val="0"/>
          <c:dPt>
            <c:idx val="0"/>
            <c:invertIfNegative val="0"/>
            <c:bubble3D val="0"/>
            <c:spPr>
              <a:solidFill>
                <a:srgbClr val="8F9E78"/>
              </a:solidFill>
              <a:ln>
                <a:noFill/>
              </a:ln>
              <a:effectLst/>
            </c:spPr>
            <c:extLst>
              <c:ext xmlns:c16="http://schemas.microsoft.com/office/drawing/2014/chart" uri="{C3380CC4-5D6E-409C-BE32-E72D297353CC}">
                <c16:uniqueId val="{00000001-E03C-4EEA-9403-B8B7421589C5}"/>
              </c:ext>
            </c:extLst>
          </c:dPt>
          <c:dPt>
            <c:idx val="1"/>
            <c:invertIfNegative val="0"/>
            <c:bubble3D val="0"/>
            <c:spPr>
              <a:solidFill>
                <a:srgbClr val="EAC971"/>
              </a:solidFill>
              <a:ln>
                <a:noFill/>
              </a:ln>
              <a:effectLst/>
            </c:spPr>
            <c:extLst>
              <c:ext xmlns:c16="http://schemas.microsoft.com/office/drawing/2014/chart" uri="{C3380CC4-5D6E-409C-BE32-E72D297353CC}">
                <c16:uniqueId val="{00000003-E03C-4EEA-9403-B8B7421589C5}"/>
              </c:ext>
            </c:extLst>
          </c:dPt>
          <c:dPt>
            <c:idx val="2"/>
            <c:invertIfNegative val="0"/>
            <c:bubble3D val="0"/>
            <c:spPr>
              <a:solidFill>
                <a:srgbClr val="417B95"/>
              </a:solidFill>
              <a:ln>
                <a:noFill/>
              </a:ln>
              <a:effectLst/>
            </c:spPr>
            <c:extLst>
              <c:ext xmlns:c16="http://schemas.microsoft.com/office/drawing/2014/chart" uri="{C3380CC4-5D6E-409C-BE32-E72D297353CC}">
                <c16:uniqueId val="{00000005-E03C-4EEA-9403-B8B7421589C5}"/>
              </c:ext>
            </c:extLst>
          </c:dPt>
          <c:dPt>
            <c:idx val="3"/>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7-E03C-4EEA-9403-B8B7421589C5}"/>
              </c:ext>
            </c:extLst>
          </c:dPt>
          <c:dPt>
            <c:idx val="4"/>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9-E03C-4EEA-9403-B8B7421589C5}"/>
              </c:ext>
            </c:extLst>
          </c:dPt>
          <c:dPt>
            <c:idx val="5"/>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B-E03C-4EEA-9403-B8B7421589C5}"/>
              </c:ext>
            </c:extLst>
          </c:dPt>
          <c:cat>
            <c:strRef>
              <c:f>'Graf - Nyttor'!$B$4:$B$10</c:f>
              <c:strCache>
                <c:ptCount val="7"/>
                <c:pt idx="0">
                  <c:v>Scope 1</c:v>
                </c:pt>
                <c:pt idx="1">
                  <c:v>Scope 2</c:v>
                </c:pt>
                <c:pt idx="2">
                  <c:v>Scope 3</c:v>
                </c:pt>
                <c:pt idx="3">
                  <c:v>Fuels</c:v>
                </c:pt>
                <c:pt idx="4">
                  <c:v>Electricity and heat</c:v>
                </c:pt>
                <c:pt idx="5">
                  <c:v>Sludge from wastewater treatment plants</c:v>
                </c:pt>
                <c:pt idx="6">
                  <c:v>Lime granules</c:v>
                </c:pt>
              </c:strCache>
            </c:strRef>
          </c:cat>
          <c:val>
            <c:numRef>
              <c:f>'Graf - Nyttor'!$C$4:$C$10</c:f>
              <c:numCache>
                <c:formatCode>#,##0</c:formatCode>
                <c:ptCount val="7"/>
                <c:pt idx="0">
                  <c:v>0</c:v>
                </c:pt>
                <c:pt idx="1">
                  <c:v>0</c:v>
                </c:pt>
                <c:pt idx="2">
                  <c:v>0</c:v>
                </c:pt>
                <c:pt idx="3" formatCode="General">
                  <c:v>0</c:v>
                </c:pt>
                <c:pt idx="4" formatCode="General">
                  <c:v>0</c:v>
                </c:pt>
                <c:pt idx="5">
                  <c:v>0</c:v>
                </c:pt>
                <c:pt idx="6" formatCode="General">
                  <c:v>0</c:v>
                </c:pt>
              </c:numCache>
            </c:numRef>
          </c:val>
          <c:extLst>
            <c:ext xmlns:c16="http://schemas.microsoft.com/office/drawing/2014/chart" uri="{C3380CC4-5D6E-409C-BE32-E72D297353CC}">
              <c16:uniqueId val="{00000012-E03C-4EEA-9403-B8B7421589C5}"/>
            </c:ext>
          </c:extLst>
        </c:ser>
        <c:dLbls>
          <c:showLegendKey val="0"/>
          <c:showVal val="0"/>
          <c:showCatName val="0"/>
          <c:showSerName val="0"/>
          <c:showPercent val="0"/>
          <c:showBubbleSize val="0"/>
        </c:dLbls>
        <c:gapWidth val="219"/>
        <c:overlap val="-27"/>
        <c:axId val="686822000"/>
        <c:axId val="693117968"/>
      </c:barChart>
      <c:catAx>
        <c:axId val="6868220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693117968"/>
        <c:crosses val="autoZero"/>
        <c:auto val="1"/>
        <c:lblAlgn val="ctr"/>
        <c:lblOffset val="100"/>
        <c:noMultiLvlLbl val="0"/>
      </c:catAx>
      <c:valAx>
        <c:axId val="69311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sv-SE" sz="1100"/>
                  <a:t>ton CO</a:t>
                </a:r>
                <a:r>
                  <a:rPr lang="sv-SE" sz="1100" baseline="-25000"/>
                  <a:t>2</a:t>
                </a:r>
                <a:r>
                  <a:rPr lang="sv-SE" sz="1100"/>
                  <a:t> e</a:t>
                </a:r>
              </a:p>
            </c:rich>
          </c:tx>
          <c:layout>
            <c:manualLayout>
              <c:xMode val="edge"/>
              <c:yMode val="edge"/>
              <c:x val="2.5046369203849519E-2"/>
              <c:y val="0.4532467247470868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68682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9.sv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2.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oneCellAnchor>
    <xdr:from>
      <xdr:col>1</xdr:col>
      <xdr:colOff>706846</xdr:colOff>
      <xdr:row>10</xdr:row>
      <xdr:rowOff>236768</xdr:rowOff>
    </xdr:from>
    <xdr:ext cx="779255" cy="792142"/>
    <xdr:pic>
      <xdr:nvPicPr>
        <xdr:cNvPr id="2" name="Graphic 1" descr="Database outline">
          <a:extLst>
            <a:ext uri="{FF2B5EF4-FFF2-40B4-BE49-F238E27FC236}">
              <a16:creationId xmlns:a16="http://schemas.microsoft.com/office/drawing/2014/main" id="{416A1D52-B83D-4E7E-8ECB-F28467D52E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87105" y="3083320"/>
          <a:ext cx="779255" cy="792142"/>
        </a:xfrm>
        <a:prstGeom prst="rect">
          <a:avLst/>
        </a:prstGeom>
      </xdr:spPr>
    </xdr:pic>
    <xdr:clientData/>
  </xdr:oneCellAnchor>
  <xdr:oneCellAnchor>
    <xdr:from>
      <xdr:col>1</xdr:col>
      <xdr:colOff>761588</xdr:colOff>
      <xdr:row>14</xdr:row>
      <xdr:rowOff>192975</xdr:rowOff>
    </xdr:from>
    <xdr:ext cx="737459" cy="748329"/>
    <xdr:pic>
      <xdr:nvPicPr>
        <xdr:cNvPr id="3" name="Graphic 2" descr="Downward trend graph outline">
          <a:extLst>
            <a:ext uri="{FF2B5EF4-FFF2-40B4-BE49-F238E27FC236}">
              <a16:creationId xmlns:a16="http://schemas.microsoft.com/office/drawing/2014/main" id="{C505A793-0546-4C68-9FAA-C93E7185CD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1847" y="4572285"/>
          <a:ext cx="737459" cy="748329"/>
        </a:xfrm>
        <a:prstGeom prst="rect">
          <a:avLst/>
        </a:prstGeom>
      </xdr:spPr>
    </xdr:pic>
    <xdr:clientData/>
  </xdr:oneCellAnchor>
  <xdr:oneCellAnchor>
    <xdr:from>
      <xdr:col>1</xdr:col>
      <xdr:colOff>794433</xdr:colOff>
      <xdr:row>18</xdr:row>
      <xdr:rowOff>160130</xdr:rowOff>
    </xdr:from>
    <xdr:ext cx="760095" cy="770965"/>
    <xdr:pic>
      <xdr:nvPicPr>
        <xdr:cNvPr id="4" name="Graphic 3" descr="Document outline">
          <a:extLst>
            <a:ext uri="{FF2B5EF4-FFF2-40B4-BE49-F238E27FC236}">
              <a16:creationId xmlns:a16="http://schemas.microsoft.com/office/drawing/2014/main" id="{2E73B670-C136-47D5-BFA4-F22A74945AE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4692" y="6072199"/>
          <a:ext cx="760095" cy="770965"/>
        </a:xfrm>
        <a:prstGeom prst="rect">
          <a:avLst/>
        </a:prstGeom>
      </xdr:spPr>
    </xdr:pic>
    <xdr:clientData/>
  </xdr:oneCellAnchor>
  <xdr:twoCellAnchor editAs="oneCell">
    <xdr:from>
      <xdr:col>0</xdr:col>
      <xdr:colOff>0</xdr:colOff>
      <xdr:row>0</xdr:row>
      <xdr:rowOff>0</xdr:rowOff>
    </xdr:from>
    <xdr:to>
      <xdr:col>1</xdr:col>
      <xdr:colOff>1323557</xdr:colOff>
      <xdr:row>4</xdr:row>
      <xdr:rowOff>71813</xdr:rowOff>
    </xdr:to>
    <xdr:pic>
      <xdr:nvPicPr>
        <xdr:cNvPr id="6" name="Picture 5">
          <a:extLst>
            <a:ext uri="{FF2B5EF4-FFF2-40B4-BE49-F238E27FC236}">
              <a16:creationId xmlns:a16="http://schemas.microsoft.com/office/drawing/2014/main" id="{C422F365-4D22-41DB-9601-BDB6D95B2E43}"/>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8528"/>
        <a:stretch/>
      </xdr:blipFill>
      <xdr:spPr>
        <a:xfrm>
          <a:off x="0" y="0"/>
          <a:ext cx="1913659" cy="8312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21D83971-4264-40F0-97DF-E0654C7308C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04596"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752475</xdr:colOff>
      <xdr:row>7</xdr:row>
      <xdr:rowOff>333375</xdr:rowOff>
    </xdr:to>
    <xdr:pic>
      <xdr:nvPicPr>
        <xdr:cNvPr id="3" name="Graphic 2" descr="Dump truck outline">
          <a:extLst>
            <a:ext uri="{FF2B5EF4-FFF2-40B4-BE49-F238E27FC236}">
              <a16:creationId xmlns:a16="http://schemas.microsoft.com/office/drawing/2014/main" id="{B3390E2C-D712-44FF-92D4-2B1D4C8A47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0550" y="2095500"/>
          <a:ext cx="752475"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1368194</xdr:colOff>
      <xdr:row>3</xdr:row>
      <xdr:rowOff>0</xdr:rowOff>
    </xdr:to>
    <xdr:pic>
      <xdr:nvPicPr>
        <xdr:cNvPr id="3" name="Picture 2">
          <a:extLst>
            <a:ext uri="{FF2B5EF4-FFF2-40B4-BE49-F238E27FC236}">
              <a16:creationId xmlns:a16="http://schemas.microsoft.com/office/drawing/2014/main" id="{C128DBF9-B429-4313-82D8-A146CAAEE5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3659" cy="8312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1354859</xdr:colOff>
      <xdr:row>3</xdr:row>
      <xdr:rowOff>0</xdr:rowOff>
    </xdr:to>
    <xdr:pic>
      <xdr:nvPicPr>
        <xdr:cNvPr id="2" name="Picture 1">
          <a:extLst>
            <a:ext uri="{FF2B5EF4-FFF2-40B4-BE49-F238E27FC236}">
              <a16:creationId xmlns:a16="http://schemas.microsoft.com/office/drawing/2014/main" id="{2AB934A6-672E-4399-B7CA-2DAA44D476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24281" cy="838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1351049</xdr:colOff>
      <xdr:row>3</xdr:row>
      <xdr:rowOff>0</xdr:rowOff>
    </xdr:to>
    <xdr:pic>
      <xdr:nvPicPr>
        <xdr:cNvPr id="2" name="Picture 1">
          <a:extLst>
            <a:ext uri="{FF2B5EF4-FFF2-40B4-BE49-F238E27FC236}">
              <a16:creationId xmlns:a16="http://schemas.microsoft.com/office/drawing/2014/main" id="{A85463D7-2FE9-4D68-B76F-1A4A4993B9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8566" cy="838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1363749</xdr:colOff>
      <xdr:row>3</xdr:row>
      <xdr:rowOff>0</xdr:rowOff>
    </xdr:to>
    <xdr:pic>
      <xdr:nvPicPr>
        <xdr:cNvPr id="2" name="Picture 1">
          <a:extLst>
            <a:ext uri="{FF2B5EF4-FFF2-40B4-BE49-F238E27FC236}">
              <a16:creationId xmlns:a16="http://schemas.microsoft.com/office/drawing/2014/main" id="{8EEF2031-5E64-48DE-80E8-63995659BE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5391" cy="838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FE5377DA-EFB1-4E24-980E-9E307BDE89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5391" cy="838200"/>
        </a:xfrm>
        <a:prstGeom prst="rect">
          <a:avLst/>
        </a:prstGeom>
      </xdr:spPr>
    </xdr:pic>
    <xdr:clientData/>
  </xdr:twoCellAnchor>
  <xdr:twoCellAnchor>
    <xdr:from>
      <xdr:col>1</xdr:col>
      <xdr:colOff>0</xdr:colOff>
      <xdr:row>4</xdr:row>
      <xdr:rowOff>0</xdr:rowOff>
    </xdr:from>
    <xdr:to>
      <xdr:col>9</xdr:col>
      <xdr:colOff>0</xdr:colOff>
      <xdr:row>22</xdr:row>
      <xdr:rowOff>0</xdr:rowOff>
    </xdr:to>
    <xdr:graphicFrame macro="">
      <xdr:nvGraphicFramePr>
        <xdr:cNvPr id="5" name="Chart 4">
          <a:extLst>
            <a:ext uri="{FF2B5EF4-FFF2-40B4-BE49-F238E27FC236}">
              <a16:creationId xmlns:a16="http://schemas.microsoft.com/office/drawing/2014/main" id="{B34EC2F4-1F02-4C33-B8CE-BDD35CB56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oneCellAnchor>
    <xdr:from>
      <xdr:col>8</xdr:col>
      <xdr:colOff>209550</xdr:colOff>
      <xdr:row>1</xdr:row>
      <xdr:rowOff>352425</xdr:rowOff>
    </xdr:from>
    <xdr:ext cx="1468351" cy="749821"/>
    <xdr:sp macro="" textlink="">
      <xdr:nvSpPr>
        <xdr:cNvPr id="3" name="TextBox 2">
          <a:extLst>
            <a:ext uri="{FF2B5EF4-FFF2-40B4-BE49-F238E27FC236}">
              <a16:creationId xmlns:a16="http://schemas.microsoft.com/office/drawing/2014/main" id="{093F7DC6-6F8A-48FE-9A76-888FA4E13E8C}"/>
            </a:ext>
          </a:extLst>
        </xdr:cNvPr>
        <xdr:cNvSpPr txBox="1"/>
      </xdr:nvSpPr>
      <xdr:spPr>
        <a:xfrm>
          <a:off x="12793133" y="352425"/>
          <a:ext cx="1468351"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solidFill>
                <a:srgbClr val="8F9E78"/>
              </a:solidFill>
            </a:rPr>
            <a:t>Gree</a:t>
          </a:r>
          <a:r>
            <a:rPr lang="sv-SE" sz="1400"/>
            <a:t> = Scope 1</a:t>
          </a:r>
        </a:p>
        <a:p>
          <a:r>
            <a:rPr lang="sv-SE" sz="1400" b="1">
              <a:solidFill>
                <a:schemeClr val="accent4"/>
              </a:solidFill>
            </a:rPr>
            <a:t>Yellow</a:t>
          </a:r>
          <a:r>
            <a:rPr lang="sv-SE" sz="1400"/>
            <a:t> = Scope 2</a:t>
          </a:r>
        </a:p>
        <a:p>
          <a:r>
            <a:rPr lang="sv-SE" sz="1400" b="1">
              <a:solidFill>
                <a:srgbClr val="417B95"/>
              </a:solidFill>
            </a:rPr>
            <a:t>Blue</a:t>
          </a:r>
          <a:r>
            <a:rPr lang="sv-SE" sz="1400"/>
            <a:t> = Scope 3</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861DA39F-F279-454A-91A8-04CCD53367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04596" cy="838200"/>
        </a:xfrm>
        <a:prstGeom prst="rect">
          <a:avLst/>
        </a:prstGeom>
      </xdr:spPr>
    </xdr:pic>
    <xdr:clientData/>
  </xdr:twoCellAnchor>
  <xdr:twoCellAnchor>
    <xdr:from>
      <xdr:col>1</xdr:col>
      <xdr:colOff>0</xdr:colOff>
      <xdr:row>4</xdr:row>
      <xdr:rowOff>0</xdr:rowOff>
    </xdr:from>
    <xdr:to>
      <xdr:col>9</xdr:col>
      <xdr:colOff>0</xdr:colOff>
      <xdr:row>22</xdr:row>
      <xdr:rowOff>0</xdr:rowOff>
    </xdr:to>
    <xdr:graphicFrame macro="">
      <xdr:nvGraphicFramePr>
        <xdr:cNvPr id="3" name="Chart 2">
          <a:extLst>
            <a:ext uri="{FF2B5EF4-FFF2-40B4-BE49-F238E27FC236}">
              <a16:creationId xmlns:a16="http://schemas.microsoft.com/office/drawing/2014/main" id="{68C82F36-AF38-4800-AD9E-D7E607BEF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oneCellAnchor>
    <xdr:from>
      <xdr:col>7</xdr:col>
      <xdr:colOff>1619250</xdr:colOff>
      <xdr:row>1</xdr:row>
      <xdr:rowOff>179917</xdr:rowOff>
    </xdr:from>
    <xdr:ext cx="2131674" cy="968983"/>
    <xdr:sp macro="" textlink="">
      <xdr:nvSpPr>
        <xdr:cNvPr id="4" name="TextBox 3">
          <a:extLst>
            <a:ext uri="{FF2B5EF4-FFF2-40B4-BE49-F238E27FC236}">
              <a16:creationId xmlns:a16="http://schemas.microsoft.com/office/drawing/2014/main" id="{32D82528-362D-4A1E-82C0-74B7174D6D98}"/>
            </a:ext>
          </a:extLst>
        </xdr:cNvPr>
        <xdr:cNvSpPr txBox="1"/>
      </xdr:nvSpPr>
      <xdr:spPr>
        <a:xfrm>
          <a:off x="12488333" y="179917"/>
          <a:ext cx="2131674" cy="968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solidFill>
                <a:srgbClr val="8F9E78"/>
              </a:solidFill>
            </a:rPr>
            <a:t>Green</a:t>
          </a:r>
          <a:r>
            <a:rPr lang="sv-SE" sz="1400"/>
            <a:t> = Scope 1</a:t>
          </a:r>
        </a:p>
        <a:p>
          <a:r>
            <a:rPr lang="sv-SE" sz="1400" b="1">
              <a:solidFill>
                <a:schemeClr val="accent4"/>
              </a:solidFill>
            </a:rPr>
            <a:t>Yellow</a:t>
          </a:r>
          <a:r>
            <a:rPr lang="sv-SE" sz="1400"/>
            <a:t> = Scope 2</a:t>
          </a:r>
        </a:p>
        <a:p>
          <a:r>
            <a:rPr lang="sv-SE" sz="1400" b="1">
              <a:solidFill>
                <a:srgbClr val="417B95"/>
              </a:solidFill>
            </a:rPr>
            <a:t>Blue</a:t>
          </a:r>
          <a:r>
            <a:rPr lang="sv-SE" sz="1400"/>
            <a:t> = Scope 3</a:t>
          </a:r>
        </a:p>
        <a:p>
          <a:r>
            <a:rPr lang="sv-SE" sz="1400" b="1">
              <a:solidFill>
                <a:schemeClr val="bg1">
                  <a:lumMod val="50000"/>
                </a:schemeClr>
              </a:solidFill>
            </a:rPr>
            <a:t>Stripe</a:t>
          </a:r>
          <a:r>
            <a:rPr lang="sv-SE" sz="1400"/>
            <a:t> = Potential benefits</a:t>
          </a: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1360574</xdr:colOff>
      <xdr:row>1</xdr:row>
      <xdr:rowOff>333799</xdr:rowOff>
    </xdr:to>
    <xdr:pic>
      <xdr:nvPicPr>
        <xdr:cNvPr id="2" name="Picture 1">
          <a:extLst>
            <a:ext uri="{FF2B5EF4-FFF2-40B4-BE49-F238E27FC236}">
              <a16:creationId xmlns:a16="http://schemas.microsoft.com/office/drawing/2014/main" id="{7F3D2526-F70A-47D7-8C02-2AE5F3E7B30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37616" cy="83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inance\Common\AARO%20Templates\Business%20Control\BFC%20&amp;%20RF%20output%20files\AARO_Operational%20KPIs_BF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spång"/>
      <sheetName val="Shanghai"/>
      <sheetName val="Huntingdon"/>
      <sheetName val="Salisbury"/>
      <sheetName val="Newport"/>
      <sheetName val="Franklin"/>
      <sheetName val="Gränges Americas"/>
      <sheetName val="Gränges Group"/>
      <sheetName val="BFC 2019 targets"/>
      <sheetName val="Lists"/>
      <sheetName val="OLD --&gt;"/>
      <sheetName val="HFM Finspång"/>
      <sheetName val="HFM Shanghai"/>
      <sheetName val="HFM Huntingdon"/>
      <sheetName val="HFM Salisbury"/>
      <sheetName val="HFM Newport"/>
      <sheetName val="HFM Franklin"/>
      <sheetName val="2016 data from HFM"/>
      <sheetName val="HFM Gränges Group"/>
      <sheetName val="SUMMARY"/>
      <sheetName val="Targets"/>
      <sheetName val="AARO_System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3B04-DFA7-496D-8D47-34AF97D201BE}">
  <dimension ref="A1:K26"/>
  <sheetViews>
    <sheetView showGridLines="0" zoomScale="90" zoomScaleNormal="90" workbookViewId="0">
      <selection activeCell="G22" sqref="G22"/>
    </sheetView>
  </sheetViews>
  <sheetFormatPr defaultColWidth="0" defaultRowHeight="0" customHeight="1" zeroHeight="1" x14ac:dyDescent="0.25"/>
  <cols>
    <col min="1" max="1" width="8.7109375" customWidth="1"/>
    <col min="2" max="10" width="25.7109375" customWidth="1"/>
    <col min="11" max="11" width="8.7109375" customWidth="1"/>
    <col min="12" max="16384" width="8.7109375" hidden="1"/>
  </cols>
  <sheetData>
    <row r="1" spans="2:10" ht="15" x14ac:dyDescent="0.25"/>
    <row r="2" spans="2:10" ht="15" x14ac:dyDescent="0.25">
      <c r="B2" s="22"/>
      <c r="C2" s="21"/>
    </row>
    <row r="3" spans="2:10" ht="15" x14ac:dyDescent="0.25">
      <c r="B3" s="20"/>
      <c r="C3" s="19"/>
    </row>
    <row r="4" spans="2:10" ht="15" x14ac:dyDescent="0.25">
      <c r="B4" s="20"/>
      <c r="C4" s="19"/>
    </row>
    <row r="5" spans="2:10" ht="15" x14ac:dyDescent="0.25"/>
    <row r="6" spans="2:10" ht="30" customHeight="1" x14ac:dyDescent="0.25">
      <c r="B6" s="18"/>
      <c r="C6" s="17"/>
      <c r="D6" s="17"/>
      <c r="E6" s="17"/>
      <c r="F6" s="6"/>
      <c r="G6" s="6"/>
      <c r="H6" s="5"/>
      <c r="I6" s="5"/>
      <c r="J6" s="5"/>
    </row>
    <row r="7" spans="2:10" ht="30" customHeight="1" x14ac:dyDescent="0.25">
      <c r="B7" s="4"/>
      <c r="C7" s="241" t="s">
        <v>431</v>
      </c>
      <c r="D7" s="241"/>
      <c r="E7" s="241"/>
      <c r="F7" s="241"/>
      <c r="G7" s="241"/>
      <c r="H7" s="241"/>
      <c r="I7" s="241"/>
      <c r="J7" s="16"/>
    </row>
    <row r="8" spans="2:10" ht="30" customHeight="1" x14ac:dyDescent="0.25">
      <c r="B8" s="4"/>
      <c r="C8" s="242" t="s">
        <v>121</v>
      </c>
      <c r="D8" s="242"/>
      <c r="E8" s="242"/>
      <c r="F8" s="242"/>
      <c r="G8" s="242"/>
      <c r="H8" s="242"/>
      <c r="I8" s="242"/>
      <c r="J8" s="15"/>
    </row>
    <row r="9" spans="2:10" ht="30" customHeight="1" x14ac:dyDescent="0.25">
      <c r="B9" s="4"/>
      <c r="C9" s="242"/>
      <c r="D9" s="242"/>
      <c r="E9" s="242"/>
      <c r="F9" s="242"/>
      <c r="G9" s="242"/>
      <c r="H9" s="242"/>
      <c r="I9" s="242"/>
      <c r="J9" s="15"/>
    </row>
    <row r="10" spans="2:10" ht="30" customHeight="1" x14ac:dyDescent="0.25">
      <c r="B10" s="4"/>
      <c r="C10" s="4"/>
      <c r="D10" s="4"/>
      <c r="E10" s="4"/>
      <c r="F10" s="15"/>
      <c r="G10" s="121" t="s">
        <v>113</v>
      </c>
      <c r="H10" s="15"/>
      <c r="I10" s="15"/>
      <c r="J10" s="15"/>
    </row>
    <row r="11" spans="2:10" ht="30" customHeight="1" x14ac:dyDescent="0.25">
      <c r="B11" s="4"/>
      <c r="C11" s="255" t="s">
        <v>435</v>
      </c>
      <c r="D11" s="255"/>
      <c r="E11" s="255"/>
      <c r="F11" s="255"/>
      <c r="G11" s="243" t="s">
        <v>114</v>
      </c>
      <c r="H11" s="243"/>
      <c r="I11" s="243"/>
      <c r="J11" s="120"/>
    </row>
    <row r="12" spans="2:10" ht="30" customHeight="1" x14ac:dyDescent="0.25">
      <c r="B12" s="4"/>
      <c r="C12" s="255"/>
      <c r="D12" s="255"/>
      <c r="E12" s="255"/>
      <c r="F12" s="255"/>
      <c r="G12" s="123" t="s">
        <v>115</v>
      </c>
      <c r="J12" s="120"/>
    </row>
    <row r="13" spans="2:10" ht="30" customHeight="1" x14ac:dyDescent="0.25">
      <c r="B13" s="4"/>
      <c r="C13" s="255"/>
      <c r="D13" s="255"/>
      <c r="E13" s="255"/>
      <c r="F13" s="255"/>
      <c r="G13" s="254" t="s">
        <v>384</v>
      </c>
      <c r="H13" s="254"/>
      <c r="I13" s="254"/>
      <c r="J13" s="15"/>
    </row>
    <row r="14" spans="2:10" ht="30" customHeight="1" x14ac:dyDescent="0.25">
      <c r="B14" s="4"/>
      <c r="D14" s="126"/>
      <c r="E14" s="126"/>
      <c r="F14" s="126"/>
      <c r="G14" s="122" t="s">
        <v>116</v>
      </c>
      <c r="H14" s="120"/>
      <c r="I14" s="120"/>
      <c r="J14" s="120"/>
    </row>
    <row r="15" spans="2:10" ht="30" customHeight="1" x14ac:dyDescent="0.25">
      <c r="B15" s="4"/>
      <c r="C15" s="255" t="s">
        <v>122</v>
      </c>
      <c r="D15" s="255"/>
      <c r="E15" s="255"/>
      <c r="F15" s="255"/>
      <c r="G15" s="244" t="s">
        <v>117</v>
      </c>
      <c r="H15" s="244"/>
      <c r="I15" s="244"/>
      <c r="J15" s="120"/>
    </row>
    <row r="16" spans="2:10" ht="30" customHeight="1" x14ac:dyDescent="0.25">
      <c r="B16" s="4"/>
      <c r="C16" s="255"/>
      <c r="D16" s="255"/>
      <c r="E16" s="255"/>
      <c r="F16" s="255"/>
      <c r="G16" s="123" t="s">
        <v>433</v>
      </c>
      <c r="H16" s="120"/>
      <c r="I16" s="120"/>
      <c r="J16" s="11"/>
    </row>
    <row r="17" spans="2:10" ht="30" customHeight="1" x14ac:dyDescent="0.25">
      <c r="B17" s="4"/>
      <c r="C17" s="255"/>
      <c r="D17" s="255"/>
      <c r="E17" s="255"/>
      <c r="F17" s="255"/>
      <c r="G17" s="245" t="s">
        <v>434</v>
      </c>
      <c r="H17" s="246"/>
      <c r="I17" s="247"/>
      <c r="J17" s="120"/>
    </row>
    <row r="18" spans="2:10" ht="30" customHeight="1" x14ac:dyDescent="0.25">
      <c r="B18" s="4"/>
      <c r="C18" s="9"/>
      <c r="D18" s="4"/>
      <c r="E18" s="4"/>
      <c r="F18" s="11"/>
      <c r="G18" s="124" t="s">
        <v>118</v>
      </c>
      <c r="H18" s="11"/>
      <c r="I18" s="11"/>
      <c r="J18" s="120"/>
    </row>
    <row r="19" spans="2:10" ht="30" customHeight="1" x14ac:dyDescent="0.25">
      <c r="B19" s="4"/>
      <c r="C19" s="255" t="s">
        <v>383</v>
      </c>
      <c r="D19" s="255"/>
      <c r="E19" s="255"/>
      <c r="F19" s="255"/>
      <c r="G19" s="248" t="s">
        <v>119</v>
      </c>
      <c r="H19" s="249"/>
      <c r="I19" s="250"/>
      <c r="J19" s="7"/>
    </row>
    <row r="20" spans="2:10" ht="30" customHeight="1" x14ac:dyDescent="0.25">
      <c r="B20" s="10"/>
      <c r="C20" s="255"/>
      <c r="D20" s="255"/>
      <c r="E20" s="255"/>
      <c r="F20" s="255"/>
      <c r="G20" s="125" t="s">
        <v>120</v>
      </c>
      <c r="H20" s="120"/>
      <c r="I20" s="120"/>
      <c r="J20" s="7"/>
    </row>
    <row r="21" spans="2:10" ht="30" customHeight="1" x14ac:dyDescent="0.25">
      <c r="B21" s="10"/>
      <c r="C21" s="255"/>
      <c r="D21" s="255"/>
      <c r="E21" s="255"/>
      <c r="F21" s="255"/>
      <c r="G21" s="251" t="s">
        <v>528</v>
      </c>
      <c r="H21" s="252"/>
      <c r="I21" s="253"/>
      <c r="J21" s="7"/>
    </row>
    <row r="22" spans="2:10" ht="30" customHeight="1" x14ac:dyDescent="0.25">
      <c r="B22" s="10"/>
      <c r="C22" s="14"/>
      <c r="D22" s="13"/>
      <c r="E22" s="13"/>
      <c r="F22" s="12"/>
      <c r="G22" s="12"/>
      <c r="H22" s="12"/>
      <c r="I22" s="12"/>
      <c r="J22" s="12"/>
    </row>
    <row r="23" spans="2:10" ht="30" customHeight="1" x14ac:dyDescent="0.25">
      <c r="B23" s="10"/>
      <c r="C23" s="9"/>
      <c r="D23" s="4"/>
      <c r="E23" s="4"/>
      <c r="F23" s="8"/>
      <c r="G23" s="8"/>
      <c r="H23" s="8"/>
      <c r="I23" s="8"/>
      <c r="J23" s="7"/>
    </row>
    <row r="24" spans="2:10" ht="30" customHeight="1" x14ac:dyDescent="0.25">
      <c r="B24" s="10"/>
      <c r="C24" s="9"/>
      <c r="D24" s="4"/>
      <c r="E24" s="4"/>
      <c r="F24" s="8"/>
      <c r="G24" s="8"/>
      <c r="H24" s="8"/>
      <c r="I24" s="8"/>
      <c r="J24" s="7"/>
    </row>
    <row r="25" spans="2:10" ht="30" customHeight="1" x14ac:dyDescent="0.25">
      <c r="B25" s="240"/>
      <c r="C25" s="240"/>
      <c r="D25" s="240"/>
      <c r="E25" s="3"/>
      <c r="F25" s="2"/>
      <c r="G25" s="2"/>
      <c r="H25" s="2"/>
      <c r="I25" s="2"/>
      <c r="J25" s="1"/>
    </row>
    <row r="26" spans="2:10" ht="30" customHeight="1" x14ac:dyDescent="0.25">
      <c r="B26" s="239"/>
      <c r="C26" s="239"/>
      <c r="D26" s="239"/>
      <c r="E26" s="3"/>
      <c r="F26" s="2"/>
      <c r="G26" s="2"/>
      <c r="H26" s="2"/>
      <c r="I26" s="2"/>
      <c r="J26" s="1"/>
    </row>
  </sheetData>
  <sheetProtection sheet="1" objects="1" scenarios="1"/>
  <mergeCells count="13">
    <mergeCell ref="B26:D26"/>
    <mergeCell ref="B25:D25"/>
    <mergeCell ref="C7:I7"/>
    <mergeCell ref="C8:I9"/>
    <mergeCell ref="G11:I11"/>
    <mergeCell ref="G15:I15"/>
    <mergeCell ref="G17:I17"/>
    <mergeCell ref="G19:I19"/>
    <mergeCell ref="G21:I21"/>
    <mergeCell ref="G13:I13"/>
    <mergeCell ref="C11:F13"/>
    <mergeCell ref="C15:F17"/>
    <mergeCell ref="C19:F2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88D21-E2EF-4985-B508-5FFE7AA0F7DB}">
  <dimension ref="A1:Q28"/>
  <sheetViews>
    <sheetView showGridLines="0" tabSelected="1" topLeftCell="A2" zoomScale="90" zoomScaleNormal="90" workbookViewId="0">
      <selection activeCell="B3" sqref="B3:I3"/>
    </sheetView>
  </sheetViews>
  <sheetFormatPr defaultColWidth="0" defaultRowHeight="0" customHeight="1" zeroHeight="1" x14ac:dyDescent="0.25"/>
  <cols>
    <col min="1" max="1" width="8.7109375" customWidth="1"/>
    <col min="2" max="9" width="25.7109375" customWidth="1"/>
    <col min="10" max="10" width="8.7109375" customWidth="1"/>
    <col min="11" max="17" width="0" hidden="1" customWidth="1"/>
    <col min="18" max="16384" width="8.7109375" hidden="1"/>
  </cols>
  <sheetData>
    <row r="1" spans="1:9" ht="15" hidden="1" x14ac:dyDescent="0.25"/>
    <row r="2" spans="1:9" ht="33" customHeight="1" x14ac:dyDescent="0.25">
      <c r="B2" s="24"/>
    </row>
    <row r="3" spans="1:9" ht="33" customHeight="1" x14ac:dyDescent="0.25">
      <c r="B3" s="334" t="s">
        <v>315</v>
      </c>
      <c r="C3" s="334"/>
      <c r="D3" s="334"/>
      <c r="E3" s="334"/>
      <c r="F3" s="334"/>
      <c r="G3" s="334"/>
      <c r="H3" s="334"/>
      <c r="I3" s="334"/>
    </row>
    <row r="4" spans="1:9" ht="33" customHeight="1" x14ac:dyDescent="0.25">
      <c r="B4" s="69"/>
      <c r="C4" s="69"/>
      <c r="D4" s="69"/>
      <c r="E4" s="69"/>
      <c r="F4" s="69"/>
      <c r="G4" s="69"/>
      <c r="H4" s="69"/>
      <c r="I4" s="69"/>
    </row>
    <row r="5" spans="1:9" ht="33" customHeight="1" x14ac:dyDescent="0.25">
      <c r="B5" s="80"/>
      <c r="C5" s="80"/>
      <c r="D5" s="83"/>
      <c r="E5" s="80"/>
      <c r="F5" s="80"/>
      <c r="G5" s="80"/>
      <c r="H5" s="80"/>
      <c r="I5" s="80"/>
    </row>
    <row r="6" spans="1:9" ht="33" customHeight="1" x14ac:dyDescent="0.25">
      <c r="B6" s="80"/>
      <c r="C6" s="80"/>
      <c r="D6" s="83"/>
      <c r="E6" s="80"/>
      <c r="F6" s="80"/>
      <c r="G6" s="80"/>
      <c r="H6" s="80"/>
      <c r="I6" s="80"/>
    </row>
    <row r="7" spans="1:9" ht="33" customHeight="1" x14ac:dyDescent="0.25">
      <c r="B7" s="80"/>
      <c r="C7" s="80"/>
      <c r="D7" s="83"/>
      <c r="E7" s="80"/>
      <c r="F7" s="80"/>
      <c r="G7" s="80"/>
      <c r="H7" s="80"/>
      <c r="I7" s="80"/>
    </row>
    <row r="8" spans="1:9" ht="33" customHeight="1" x14ac:dyDescent="0.25">
      <c r="B8" s="85"/>
      <c r="C8" s="78"/>
      <c r="D8" s="78"/>
      <c r="E8" s="78"/>
      <c r="F8" s="78"/>
      <c r="G8" s="78"/>
      <c r="H8" s="78"/>
      <c r="I8" s="78"/>
    </row>
    <row r="9" spans="1:9" ht="33" customHeight="1" x14ac:dyDescent="0.25">
      <c r="B9" s="66"/>
      <c r="C9" s="66"/>
      <c r="D9" s="66"/>
      <c r="E9" s="66"/>
      <c r="F9" s="66"/>
      <c r="G9" s="66"/>
      <c r="H9" s="66"/>
      <c r="I9" s="66"/>
    </row>
    <row r="10" spans="1:9" ht="33" customHeight="1" x14ac:dyDescent="0.25">
      <c r="B10" s="75"/>
      <c r="C10" s="68"/>
      <c r="D10" s="68"/>
      <c r="E10" s="59"/>
      <c r="F10" s="53"/>
      <c r="G10" s="75"/>
      <c r="H10" s="53"/>
      <c r="I10" s="75"/>
    </row>
    <row r="11" spans="1:9" ht="33" customHeight="1" x14ac:dyDescent="0.25">
      <c r="A11" s="23"/>
      <c r="B11" s="63"/>
      <c r="C11" s="70"/>
      <c r="D11" s="70"/>
      <c r="E11" s="64"/>
      <c r="F11" s="63"/>
      <c r="G11" s="84"/>
      <c r="H11" s="63"/>
      <c r="I11" s="84"/>
    </row>
    <row r="12" spans="1:9" ht="30" customHeight="1" x14ac:dyDescent="0.25">
      <c r="B12" s="64"/>
      <c r="C12" s="70"/>
      <c r="D12" s="70"/>
      <c r="E12" s="53"/>
      <c r="F12" s="63"/>
      <c r="G12" s="84"/>
      <c r="H12" s="63"/>
      <c r="I12" s="84"/>
    </row>
    <row r="13" spans="1:9" ht="30" customHeight="1" x14ac:dyDescent="0.25">
      <c r="B13" s="63"/>
      <c r="C13" s="70"/>
      <c r="D13" s="70"/>
      <c r="E13" s="68"/>
      <c r="F13" s="64"/>
      <c r="G13" s="84"/>
      <c r="H13" s="74"/>
      <c r="I13" s="84"/>
    </row>
    <row r="14" spans="1:9" ht="30" customHeight="1" x14ac:dyDescent="0.25">
      <c r="B14" s="63"/>
      <c r="C14" s="70"/>
      <c r="D14" s="70"/>
      <c r="E14" s="25"/>
      <c r="F14" s="63"/>
      <c r="G14" s="84"/>
      <c r="H14" s="74"/>
      <c r="I14" s="84"/>
    </row>
    <row r="15" spans="1:9" ht="30" customHeight="1" x14ac:dyDescent="0.25">
      <c r="B15" s="63"/>
      <c r="C15" s="70"/>
      <c r="D15" s="70"/>
      <c r="E15" s="64"/>
      <c r="F15" s="64"/>
      <c r="G15" s="70"/>
      <c r="I15" s="28"/>
    </row>
    <row r="16" spans="1:9" ht="30" customHeight="1" x14ac:dyDescent="0.25">
      <c r="B16" s="62"/>
      <c r="C16" s="70"/>
      <c r="D16" s="70"/>
      <c r="E16" s="64"/>
    </row>
    <row r="17" spans="2:9" ht="30" customHeight="1" x14ac:dyDescent="0.25">
      <c r="B17" s="335"/>
      <c r="C17" s="335"/>
      <c r="D17" s="335"/>
      <c r="E17" s="25"/>
      <c r="F17" s="68"/>
      <c r="G17" s="83"/>
      <c r="H17" s="68"/>
      <c r="I17" s="83"/>
    </row>
    <row r="18" spans="2:9" ht="30" customHeight="1" x14ac:dyDescent="0.25">
      <c r="B18" s="64"/>
      <c r="C18" s="70"/>
      <c r="D18" s="70"/>
      <c r="E18" s="25"/>
      <c r="F18" s="76"/>
      <c r="G18" s="70"/>
      <c r="H18" s="63"/>
      <c r="I18" s="70"/>
    </row>
    <row r="19" spans="2:9" ht="30" customHeight="1" x14ac:dyDescent="0.25">
      <c r="B19" s="64"/>
      <c r="C19" s="70"/>
      <c r="D19" s="70"/>
      <c r="E19" s="25"/>
      <c r="F19" s="76"/>
      <c r="G19" s="70"/>
      <c r="H19" s="63"/>
      <c r="I19" s="70"/>
    </row>
    <row r="20" spans="2:9" ht="30" customHeight="1" x14ac:dyDescent="0.25">
      <c r="B20" s="64"/>
      <c r="C20" s="70"/>
      <c r="D20" s="70"/>
      <c r="E20" s="59"/>
      <c r="F20" s="76"/>
      <c r="G20" s="70"/>
      <c r="H20" s="64"/>
      <c r="I20" s="70"/>
    </row>
    <row r="21" spans="2:9" ht="30" customHeight="1" x14ac:dyDescent="0.25">
      <c r="B21" s="64"/>
      <c r="C21" s="70"/>
      <c r="D21" s="70"/>
      <c r="E21" s="64"/>
      <c r="F21" s="74"/>
      <c r="G21" s="70"/>
      <c r="H21" s="74"/>
      <c r="I21" s="70"/>
    </row>
    <row r="22" spans="2:9" ht="30" customHeight="1" x14ac:dyDescent="0.25">
      <c r="B22" s="64"/>
      <c r="C22" s="70"/>
      <c r="D22" s="70"/>
      <c r="E22" s="25"/>
      <c r="F22" s="74"/>
      <c r="G22" s="70"/>
      <c r="H22" s="74"/>
      <c r="I22" s="70"/>
    </row>
    <row r="23" spans="2:9" ht="30" customHeight="1" x14ac:dyDescent="0.25">
      <c r="E23" s="25"/>
      <c r="F23" s="64"/>
      <c r="G23" s="70"/>
      <c r="H23" s="64"/>
      <c r="I23" s="28"/>
    </row>
    <row r="24" spans="2:9" ht="15" hidden="1" x14ac:dyDescent="0.25"/>
    <row r="25" spans="2:9" ht="15" hidden="1" x14ac:dyDescent="0.25"/>
    <row r="26" spans="2:9" ht="15" hidden="1" x14ac:dyDescent="0.25"/>
    <row r="27" spans="2:9" ht="15" hidden="1" x14ac:dyDescent="0.25"/>
    <row r="28" spans="2:9" ht="15" hidden="1" x14ac:dyDescent="0.25"/>
  </sheetData>
  <sheetProtection sheet="1" objects="1" scenarios="1"/>
  <mergeCells count="2">
    <mergeCell ref="B3:I3"/>
    <mergeCell ref="B17:D1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4093-BA1D-4FCB-950D-32D095CA29EE}">
  <dimension ref="A1:J99"/>
  <sheetViews>
    <sheetView showGridLines="0" zoomScale="80" zoomScaleNormal="80" workbookViewId="0">
      <selection activeCell="G42" sqref="G42"/>
    </sheetView>
  </sheetViews>
  <sheetFormatPr defaultColWidth="0" defaultRowHeight="39.950000000000003" customHeight="1" zeroHeight="1" x14ac:dyDescent="0.25"/>
  <cols>
    <col min="1" max="1" width="8.7109375" customWidth="1"/>
    <col min="2" max="2" width="40.7109375" customWidth="1"/>
    <col min="3" max="3" width="60.7109375" customWidth="1"/>
    <col min="4" max="5" width="20.7109375" customWidth="1"/>
    <col min="6" max="6" width="40.7109375" customWidth="1"/>
    <col min="7" max="7" width="60.7109375" customWidth="1"/>
    <col min="8" max="8" width="8.7109375" customWidth="1"/>
    <col min="9" max="9" width="8.7109375" hidden="1" customWidth="1"/>
    <col min="10" max="10" width="30.7109375" hidden="1" customWidth="1"/>
    <col min="11" max="16384" width="8.7109375" hidden="1"/>
  </cols>
  <sheetData>
    <row r="1" spans="1:7" ht="39.950000000000003" customHeight="1" x14ac:dyDescent="0.25"/>
    <row r="2" spans="1:7" ht="39.950000000000003" customHeight="1" x14ac:dyDescent="0.25">
      <c r="A2" s="23">
        <v>1000</v>
      </c>
      <c r="B2" s="24"/>
      <c r="C2" s="24"/>
    </row>
    <row r="3" spans="1:7" ht="39.950000000000003" customHeight="1" x14ac:dyDescent="0.25">
      <c r="B3" s="325" t="s">
        <v>319</v>
      </c>
      <c r="C3" s="325"/>
      <c r="D3" s="325"/>
      <c r="E3" s="325"/>
      <c r="F3" s="325"/>
      <c r="G3" s="325"/>
    </row>
    <row r="4" spans="1:7" ht="39.950000000000003" customHeight="1" x14ac:dyDescent="0.25">
      <c r="B4" s="339" t="s">
        <v>320</v>
      </c>
      <c r="C4" s="339"/>
      <c r="D4" s="339"/>
      <c r="E4" s="339"/>
      <c r="F4" s="339"/>
      <c r="G4" s="339"/>
    </row>
    <row r="5" spans="1:7" ht="20.100000000000001" customHeight="1" x14ac:dyDescent="0.25">
      <c r="B5" s="63"/>
      <c r="C5" s="63"/>
      <c r="D5" s="63"/>
      <c r="E5" s="63"/>
      <c r="F5" s="63"/>
      <c r="G5" s="63"/>
    </row>
    <row r="6" spans="1:7" ht="39.950000000000003" customHeight="1" x14ac:dyDescent="0.25">
      <c r="B6" s="54" t="s">
        <v>127</v>
      </c>
      <c r="C6" s="55" t="s">
        <v>322</v>
      </c>
      <c r="D6" s="68"/>
      <c r="E6" s="68"/>
      <c r="F6" s="55" t="s">
        <v>150</v>
      </c>
      <c r="G6" s="55" t="s">
        <v>322</v>
      </c>
    </row>
    <row r="7" spans="1:7" ht="39.950000000000003" customHeight="1" x14ac:dyDescent="0.25">
      <c r="B7" s="56" t="s">
        <v>128</v>
      </c>
      <c r="C7" s="109" t="s">
        <v>498</v>
      </c>
      <c r="D7" s="28"/>
      <c r="E7" s="28"/>
      <c r="F7" s="58" t="s">
        <v>357</v>
      </c>
      <c r="G7" s="103" t="s">
        <v>68</v>
      </c>
    </row>
    <row r="8" spans="1:7" ht="39.950000000000003" customHeight="1" x14ac:dyDescent="0.25">
      <c r="B8" s="56" t="s">
        <v>286</v>
      </c>
      <c r="C8" s="109" t="s">
        <v>60</v>
      </c>
      <c r="D8" s="28"/>
      <c r="E8" s="28"/>
      <c r="F8" s="58" t="s">
        <v>358</v>
      </c>
      <c r="G8" s="103" t="s">
        <v>475</v>
      </c>
    </row>
    <row r="9" spans="1:7" ht="39.950000000000003" customHeight="1" x14ac:dyDescent="0.25">
      <c r="B9" s="58" t="s">
        <v>321</v>
      </c>
      <c r="C9" s="109" t="s">
        <v>61</v>
      </c>
      <c r="D9" s="28"/>
      <c r="E9" s="28"/>
      <c r="F9" s="58" t="s">
        <v>364</v>
      </c>
      <c r="G9" s="103" t="s">
        <v>476</v>
      </c>
    </row>
    <row r="10" spans="1:7" ht="39.950000000000003" customHeight="1" x14ac:dyDescent="0.25">
      <c r="B10" s="56" t="s">
        <v>130</v>
      </c>
      <c r="C10" s="109" t="s">
        <v>471</v>
      </c>
      <c r="D10" s="28"/>
      <c r="E10" s="28"/>
      <c r="F10" s="58" t="s">
        <v>359</v>
      </c>
      <c r="G10" s="103" t="s">
        <v>69</v>
      </c>
    </row>
    <row r="11" spans="1:7" ht="39.950000000000003" customHeight="1" x14ac:dyDescent="0.25">
      <c r="B11" s="71" t="s">
        <v>436</v>
      </c>
      <c r="C11" s="71" t="s">
        <v>472</v>
      </c>
      <c r="D11" s="28"/>
      <c r="E11" s="28"/>
      <c r="F11" s="158" t="s">
        <v>360</v>
      </c>
      <c r="G11" s="103" t="s">
        <v>70</v>
      </c>
    </row>
    <row r="12" spans="1:7" ht="39.950000000000003" customHeight="1" x14ac:dyDescent="0.25">
      <c r="D12" s="68"/>
      <c r="E12" s="68"/>
      <c r="F12" s="112" t="s">
        <v>361</v>
      </c>
      <c r="G12" s="103" t="s">
        <v>70</v>
      </c>
    </row>
    <row r="13" spans="1:7" ht="39.950000000000003" customHeight="1" x14ac:dyDescent="0.25">
      <c r="B13" s="55" t="s">
        <v>323</v>
      </c>
      <c r="C13" s="55" t="s">
        <v>322</v>
      </c>
      <c r="D13" s="28"/>
      <c r="E13" s="28"/>
      <c r="F13" s="158" t="s">
        <v>365</v>
      </c>
      <c r="G13" s="103" t="s">
        <v>70</v>
      </c>
    </row>
    <row r="14" spans="1:7" ht="39.950000000000003" customHeight="1" x14ac:dyDescent="0.25">
      <c r="B14" s="58" t="s">
        <v>138</v>
      </c>
      <c r="C14" s="103" t="s">
        <v>473</v>
      </c>
      <c r="D14" s="28"/>
      <c r="E14" s="28"/>
      <c r="F14" s="71" t="s">
        <v>362</v>
      </c>
      <c r="G14" s="103" t="s">
        <v>68</v>
      </c>
    </row>
    <row r="15" spans="1:7" ht="39.950000000000003" customHeight="1" x14ac:dyDescent="0.25">
      <c r="B15" s="58" t="s">
        <v>324</v>
      </c>
      <c r="C15" s="103" t="s">
        <v>474</v>
      </c>
      <c r="D15" s="28"/>
      <c r="E15" s="28"/>
      <c r="F15" s="71" t="s">
        <v>363</v>
      </c>
      <c r="G15" s="103" t="s">
        <v>68</v>
      </c>
    </row>
    <row r="16" spans="1:7" ht="39.950000000000003" customHeight="1" x14ac:dyDescent="0.25">
      <c r="B16" s="58" t="s">
        <v>325</v>
      </c>
      <c r="C16" s="111" t="s">
        <v>112</v>
      </c>
      <c r="D16" s="28"/>
      <c r="E16" s="28"/>
    </row>
    <row r="17" spans="2:7" ht="39.950000000000003" customHeight="1" x14ac:dyDescent="0.25">
      <c r="D17" s="28"/>
      <c r="E17" s="28"/>
      <c r="F17" s="54" t="s">
        <v>367</v>
      </c>
      <c r="G17" s="55" t="s">
        <v>366</v>
      </c>
    </row>
    <row r="18" spans="2:7" ht="39.950000000000003" customHeight="1" x14ac:dyDescent="0.25">
      <c r="B18" s="54" t="s">
        <v>144</v>
      </c>
      <c r="C18" s="55" t="s">
        <v>322</v>
      </c>
      <c r="D18" s="28"/>
      <c r="E18" s="28"/>
      <c r="F18" s="71" t="s">
        <v>368</v>
      </c>
      <c r="G18" s="103" t="str">
        <f>E83</f>
        <v>Magnusson &amp; Yngvesson (2023)</v>
      </c>
    </row>
    <row r="19" spans="2:7" ht="39.950000000000003" customHeight="1" x14ac:dyDescent="0.25">
      <c r="B19" s="56" t="s">
        <v>48</v>
      </c>
      <c r="C19" s="138" t="s">
        <v>503</v>
      </c>
      <c r="D19" s="28"/>
      <c r="E19" s="28"/>
      <c r="F19" s="71" t="s">
        <v>369</v>
      </c>
      <c r="G19" s="103" t="s">
        <v>72</v>
      </c>
    </row>
    <row r="20" spans="2:7" ht="39.950000000000003" customHeight="1" x14ac:dyDescent="0.25">
      <c r="B20" s="56" t="s">
        <v>499</v>
      </c>
      <c r="C20" s="138" t="s">
        <v>503</v>
      </c>
      <c r="D20" s="86"/>
      <c r="E20" s="86"/>
      <c r="F20" s="71" t="s">
        <v>370</v>
      </c>
      <c r="G20" s="71" t="s">
        <v>71</v>
      </c>
    </row>
    <row r="21" spans="2:7" ht="39.950000000000003" customHeight="1" x14ac:dyDescent="0.25">
      <c r="B21" s="56" t="s">
        <v>477</v>
      </c>
      <c r="C21" s="138" t="s">
        <v>503</v>
      </c>
      <c r="D21" s="110"/>
      <c r="E21" s="110"/>
    </row>
    <row r="22" spans="2:7" ht="39.950000000000003" customHeight="1" x14ac:dyDescent="0.25">
      <c r="B22" s="56" t="s">
        <v>49</v>
      </c>
      <c r="C22" s="138" t="s">
        <v>504</v>
      </c>
    </row>
    <row r="23" spans="2:7" ht="39.950000000000003" customHeight="1" x14ac:dyDescent="0.25">
      <c r="B23" s="56" t="s">
        <v>478</v>
      </c>
      <c r="C23" s="138" t="s">
        <v>504</v>
      </c>
    </row>
    <row r="24" spans="2:7" ht="39.950000000000003" customHeight="1" x14ac:dyDescent="0.25">
      <c r="B24" s="56" t="s">
        <v>479</v>
      </c>
      <c r="C24" s="138" t="s">
        <v>504</v>
      </c>
    </row>
    <row r="25" spans="2:7" ht="39.950000000000003" customHeight="1" x14ac:dyDescent="0.25">
      <c r="B25" s="71" t="s">
        <v>480</v>
      </c>
      <c r="C25" s="138" t="s">
        <v>504</v>
      </c>
    </row>
    <row r="26" spans="2:7" ht="39.950000000000003" customHeight="1" x14ac:dyDescent="0.25">
      <c r="B26" s="56" t="s">
        <v>481</v>
      </c>
      <c r="C26" s="138" t="s">
        <v>504</v>
      </c>
    </row>
    <row r="27" spans="2:7" ht="39.950000000000003" customHeight="1" x14ac:dyDescent="0.25">
      <c r="B27" s="168"/>
      <c r="C27" s="168"/>
      <c r="D27" s="168"/>
      <c r="E27" s="168"/>
      <c r="F27" s="168"/>
      <c r="G27" s="168"/>
    </row>
    <row r="28" spans="2:7" ht="39.950000000000003" customHeight="1" x14ac:dyDescent="0.25"/>
    <row r="29" spans="2:7" ht="39.950000000000003" customHeight="1" x14ac:dyDescent="0.25">
      <c r="B29" s="54" t="s">
        <v>326</v>
      </c>
      <c r="C29" s="54" t="s">
        <v>322</v>
      </c>
      <c r="F29" s="54" t="s">
        <v>371</v>
      </c>
      <c r="G29" s="54" t="s">
        <v>322</v>
      </c>
    </row>
    <row r="30" spans="2:7" ht="39.950000000000003" customHeight="1" x14ac:dyDescent="0.25">
      <c r="B30" s="71" t="s">
        <v>211</v>
      </c>
      <c r="C30" s="58" t="s">
        <v>62</v>
      </c>
      <c r="F30" s="71" t="str">
        <f>'Results presentation in table'!H61</f>
        <v>Activated carbon, fossil origin</v>
      </c>
      <c r="G30" s="89" t="s">
        <v>482</v>
      </c>
    </row>
    <row r="31" spans="2:7" ht="39.950000000000003" customHeight="1" x14ac:dyDescent="0.25">
      <c r="B31" s="71" t="s">
        <v>212</v>
      </c>
      <c r="C31" s="58" t="s">
        <v>63</v>
      </c>
      <c r="F31" s="71" t="str">
        <f>'Results presentation in table'!H62</f>
        <v>Activated carbon, reactivated</v>
      </c>
      <c r="G31" s="103" t="s">
        <v>483</v>
      </c>
    </row>
    <row r="32" spans="2:7" ht="39.950000000000003" customHeight="1" x14ac:dyDescent="0.25">
      <c r="B32" s="71" t="s">
        <v>213</v>
      </c>
      <c r="C32" s="58" t="s">
        <v>64</v>
      </c>
      <c r="F32" s="71" t="str">
        <f>'Results presentation in table'!H63</f>
        <v>Sand</v>
      </c>
      <c r="G32" s="71" t="s">
        <v>484</v>
      </c>
    </row>
    <row r="33" spans="2:7" ht="39.950000000000003" customHeight="1" x14ac:dyDescent="0.25">
      <c r="B33" s="71" t="s">
        <v>214</v>
      </c>
      <c r="C33" s="58" t="s">
        <v>65</v>
      </c>
      <c r="F33" s="71" t="str">
        <f>'Results presentation in table'!H64</f>
        <v>Quicklime (CaO)</v>
      </c>
      <c r="G33" s="89" t="s">
        <v>74</v>
      </c>
    </row>
    <row r="34" spans="2:7" ht="39.950000000000003" customHeight="1" x14ac:dyDescent="0.25">
      <c r="B34" s="71" t="s">
        <v>55</v>
      </c>
      <c r="C34" s="58" t="s">
        <v>66</v>
      </c>
      <c r="F34" s="71" t="str">
        <f>'Results presentation in table'!H65</f>
        <v>Calcium hydroxide (Ca(OH)2)</v>
      </c>
      <c r="G34" s="89" t="s">
        <v>76</v>
      </c>
    </row>
    <row r="35" spans="2:7" ht="39.950000000000003" customHeight="1" x14ac:dyDescent="0.25">
      <c r="B35" s="71" t="s">
        <v>494</v>
      </c>
      <c r="C35" s="71" t="s">
        <v>495</v>
      </c>
      <c r="F35" s="71" t="str">
        <f>'Results presentation in table'!H66</f>
        <v>Limestone (CaCO3)</v>
      </c>
      <c r="G35" s="89" t="s">
        <v>485</v>
      </c>
    </row>
    <row r="36" spans="2:7" ht="39.950000000000003" customHeight="1" x14ac:dyDescent="0.25">
      <c r="B36" s="71" t="s">
        <v>327</v>
      </c>
      <c r="C36" s="58" t="s">
        <v>67</v>
      </c>
      <c r="D36" s="70"/>
      <c r="E36" s="70"/>
      <c r="F36" s="71" t="str">
        <f>'Results presentation in table'!H67</f>
        <v>NaOH (50 %)</v>
      </c>
      <c r="G36" s="89" t="s">
        <v>486</v>
      </c>
    </row>
    <row r="37" spans="2:7" ht="39.950000000000003" customHeight="1" x14ac:dyDescent="0.25">
      <c r="D37" s="70"/>
      <c r="E37" s="70"/>
      <c r="F37" s="71" t="str">
        <f>'Results presentation in table'!H68</f>
        <v xml:space="preserve">Chlorine </v>
      </c>
      <c r="G37" s="89" t="s">
        <v>487</v>
      </c>
    </row>
    <row r="38" spans="2:7" ht="39.950000000000003" customHeight="1" x14ac:dyDescent="0.25">
      <c r="B38" s="54" t="s">
        <v>328</v>
      </c>
      <c r="C38" s="54" t="s">
        <v>322</v>
      </c>
      <c r="D38" s="70"/>
      <c r="E38" s="70"/>
      <c r="F38" s="71" t="str">
        <f>'Results presentation in table'!H69</f>
        <v>Sodium hypochlorite (50 %)</v>
      </c>
      <c r="G38" s="89" t="s">
        <v>488</v>
      </c>
    </row>
    <row r="39" spans="2:7" ht="39.950000000000003" customHeight="1" x14ac:dyDescent="0.25">
      <c r="B39" s="58" t="str">
        <f>'Enter data for chemicals here'!C23</f>
        <v>Ferric chloride (PIX-111)</v>
      </c>
      <c r="C39" s="109" t="s">
        <v>522</v>
      </c>
      <c r="F39" s="71" t="str">
        <f>'Results presentation in table'!H70</f>
        <v>Hydrogen peroxide (49%)</v>
      </c>
      <c r="G39" s="89" t="s">
        <v>496</v>
      </c>
    </row>
    <row r="40" spans="2:7" ht="39.950000000000003" customHeight="1" x14ac:dyDescent="0.25">
      <c r="B40" s="58" t="str">
        <f>'Enter data for chemicals here'!C24</f>
        <v>Ferric chloride 
(Plusjärn S 314)</v>
      </c>
      <c r="C40" s="109" t="s">
        <v>523</v>
      </c>
      <c r="F40" s="71" t="str">
        <f>'Results presentation in table'!H71</f>
        <v>Sulphuric acid (96 %)</v>
      </c>
      <c r="G40" s="89" t="s">
        <v>526</v>
      </c>
    </row>
    <row r="41" spans="2:7" ht="39.950000000000003" customHeight="1" x14ac:dyDescent="0.25">
      <c r="B41" s="58" t="str">
        <f>'Enter data for chemicals here'!C25</f>
        <v>Ferrous sulphate 
(e.g. Quickfloc)</v>
      </c>
      <c r="C41" s="109" t="s">
        <v>524</v>
      </c>
      <c r="D41" s="95"/>
      <c r="E41" s="95"/>
      <c r="F41" s="71" t="str">
        <f>'Results presentation in table'!H72</f>
        <v>Hydrochloric acid (32 %)</v>
      </c>
      <c r="G41" s="89" t="s">
        <v>527</v>
      </c>
    </row>
    <row r="42" spans="2:7" ht="39.950000000000003" customHeight="1" x14ac:dyDescent="0.25">
      <c r="B42" s="58" t="str">
        <f>'Enter data for chemicals here'!C26</f>
        <v>Ferric sulphate (PIX-113)</v>
      </c>
      <c r="C42" s="109" t="s">
        <v>522</v>
      </c>
      <c r="D42" s="95"/>
      <c r="E42" s="95"/>
      <c r="F42" s="71" t="str">
        <f>'Results presentation in table'!H73</f>
        <v>Nitric acid (60 %)</v>
      </c>
      <c r="G42" s="89" t="s">
        <v>489</v>
      </c>
    </row>
    <row r="43" spans="2:7" ht="39.950000000000003" customHeight="1" x14ac:dyDescent="0.25">
      <c r="B43" s="58" t="str">
        <f>'Enter data for chemicals here'!C27</f>
        <v>Ferric chloride sulphate 
(PIX-118)</v>
      </c>
      <c r="C43" s="109" t="s">
        <v>522</v>
      </c>
      <c r="D43" s="95"/>
      <c r="E43" s="95"/>
      <c r="F43" s="71" t="str">
        <f>'Results presentation in table'!H74</f>
        <v>Ammonium sulphate</v>
      </c>
      <c r="G43" s="89" t="s">
        <v>82</v>
      </c>
    </row>
    <row r="44" spans="2:7" ht="39.950000000000003" customHeight="1" x14ac:dyDescent="0.25">
      <c r="B44" s="58" t="str">
        <f>'Enter data for chemicals here'!C28</f>
        <v>Aluminium ferric chloride 
(Ekomix 1091)</v>
      </c>
      <c r="C44" s="109" t="s">
        <v>523</v>
      </c>
      <c r="D44" s="95"/>
      <c r="E44" s="95"/>
      <c r="F44" s="71" t="str">
        <f>'Results presentation in table'!H75</f>
        <v>Oxygen gas</v>
      </c>
      <c r="G44" s="89" t="s">
        <v>83</v>
      </c>
    </row>
    <row r="45" spans="2:7" ht="39.950000000000003" customHeight="1" x14ac:dyDescent="0.25">
      <c r="B45" s="58" t="str">
        <f>'Enter data for chemicals here'!C29</f>
        <v>Aluminium sulphate (ALG)</v>
      </c>
      <c r="C45" s="109" t="s">
        <v>522</v>
      </c>
      <c r="D45" s="95"/>
      <c r="E45" s="95"/>
      <c r="F45" s="71" t="str">
        <f>'Results presentation in table'!H76</f>
        <v>Sodium silicate</v>
      </c>
      <c r="G45" s="89" t="s">
        <v>84</v>
      </c>
    </row>
    <row r="46" spans="2:7" ht="39.950000000000003" customHeight="1" x14ac:dyDescent="0.25">
      <c r="B46" s="58" t="str">
        <f>'Enter data for chemicals here'!C30</f>
        <v>PAC (Ekoflock 54)</v>
      </c>
      <c r="C46" s="109" t="s">
        <v>523</v>
      </c>
      <c r="D46" s="95"/>
      <c r="E46" s="95"/>
      <c r="F46" s="71" t="str">
        <f>'Results presentation in table'!H77</f>
        <v>Sodium carbonate</v>
      </c>
      <c r="G46" s="89" t="s">
        <v>85</v>
      </c>
    </row>
    <row r="47" spans="2:7" ht="39.950000000000003" customHeight="1" x14ac:dyDescent="0.25">
      <c r="B47" s="58" t="str">
        <f>'Enter data for chemicals here'!C31</f>
        <v>PAC (Ekoflock 70)</v>
      </c>
      <c r="C47" s="109" t="s">
        <v>523</v>
      </c>
      <c r="D47" s="95"/>
      <c r="E47" s="95"/>
      <c r="F47" s="71" t="str">
        <f>'Results presentation in table'!H78</f>
        <v>Carbon dioxide</v>
      </c>
      <c r="G47" s="89" t="s">
        <v>86</v>
      </c>
    </row>
    <row r="48" spans="2:7" ht="39.950000000000003" customHeight="1" x14ac:dyDescent="0.25">
      <c r="B48" s="58" t="str">
        <f>'Enter data for chemicals here'!C32</f>
        <v>PAC (Ekoflock 75)</v>
      </c>
      <c r="C48" s="109" t="s">
        <v>523</v>
      </c>
      <c r="D48" s="95"/>
      <c r="E48" s="95"/>
      <c r="F48" s="71" t="str">
        <f>'Results presentation in table'!H79</f>
        <v>Sodium bisulphite</v>
      </c>
      <c r="G48" s="89" t="s">
        <v>87</v>
      </c>
    </row>
    <row r="49" spans="2:7" ht="39.950000000000003" customHeight="1" x14ac:dyDescent="0.25">
      <c r="B49" s="58" t="str">
        <f>'Enter data for chemicals here'!C33</f>
        <v>PAC (Ekoflock 90, 91, 92)</v>
      </c>
      <c r="C49" s="109" t="s">
        <v>523</v>
      </c>
      <c r="D49" s="95"/>
      <c r="E49" s="95"/>
      <c r="F49" s="71" t="str">
        <f>'Results presentation in table'!H80</f>
        <v>Citric acid</v>
      </c>
      <c r="G49" s="89" t="s">
        <v>88</v>
      </c>
    </row>
    <row r="50" spans="2:7" ht="39.950000000000003" customHeight="1" x14ac:dyDescent="0.25">
      <c r="B50" s="58" t="str">
        <f>'Enter data for chemicals here'!C34</f>
        <v>PAC (Ekoflock 96)</v>
      </c>
      <c r="C50" s="109" t="s">
        <v>523</v>
      </c>
      <c r="D50" s="95"/>
      <c r="E50" s="95"/>
      <c r="F50" s="71" t="str">
        <f>'Results presentation in table'!H81</f>
        <v>Calcium nitrate</v>
      </c>
      <c r="G50" s="71" t="s">
        <v>108</v>
      </c>
    </row>
    <row r="51" spans="2:7" ht="39.950000000000003" customHeight="1" x14ac:dyDescent="0.25">
      <c r="B51" s="58" t="str">
        <f>'Enter data for chemicals here'!C35</f>
        <v>PAC (Pluspac S 1465)</v>
      </c>
      <c r="C51" s="109" t="s">
        <v>523</v>
      </c>
      <c r="D51" s="95"/>
      <c r="E51" s="95"/>
    </row>
    <row r="52" spans="2:7" ht="39.950000000000003" customHeight="1" x14ac:dyDescent="0.25">
      <c r="B52" s="58" t="str">
        <f>'Enter data for chemicals here'!C36</f>
        <v>PAC (PAX-15)</v>
      </c>
      <c r="C52" s="109" t="s">
        <v>522</v>
      </c>
      <c r="D52" s="95"/>
      <c r="E52" s="95"/>
    </row>
    <row r="53" spans="2:7" ht="39.950000000000003" customHeight="1" x14ac:dyDescent="0.25">
      <c r="B53" s="58" t="str">
        <f>'Enter data for chemicals here'!C37</f>
        <v>PAC (PAX-215)</v>
      </c>
      <c r="C53" s="109" t="s">
        <v>522</v>
      </c>
      <c r="D53" s="95"/>
      <c r="E53" s="95"/>
    </row>
    <row r="54" spans="2:7" ht="39.950000000000003" customHeight="1" x14ac:dyDescent="0.25">
      <c r="B54" s="58" t="str">
        <f>'Enter data for chemicals here'!C38</f>
        <v>PAC (PAX-XL60)</v>
      </c>
      <c r="C54" s="109" t="s">
        <v>522</v>
      </c>
      <c r="D54" s="95"/>
      <c r="E54" s="95"/>
    </row>
    <row r="55" spans="2:7" ht="39.950000000000003" customHeight="1" x14ac:dyDescent="0.25">
      <c r="B55" s="58" t="str">
        <f>'Enter data for chemicals here'!C39</f>
        <v>PAC (PAX-XL260)</v>
      </c>
      <c r="C55" s="109" t="s">
        <v>522</v>
      </c>
      <c r="D55" s="95"/>
      <c r="E55" s="95"/>
    </row>
    <row r="56" spans="2:7" ht="39.950000000000003" customHeight="1" x14ac:dyDescent="0.25">
      <c r="B56" s="58" t="str">
        <f>'Enter data for chemicals here'!C40</f>
        <v>PAC (PAX-XL100)</v>
      </c>
      <c r="C56" s="109" t="s">
        <v>522</v>
      </c>
      <c r="D56" s="95"/>
      <c r="E56" s="95"/>
    </row>
    <row r="57" spans="2:7" ht="39.950000000000003" customHeight="1" x14ac:dyDescent="0.25">
      <c r="B57" s="237"/>
      <c r="C57" s="238"/>
      <c r="D57" s="95"/>
      <c r="E57" s="95"/>
    </row>
    <row r="58" spans="2:7" ht="39.950000000000003" customHeight="1" x14ac:dyDescent="0.25">
      <c r="B58" s="54" t="s">
        <v>58</v>
      </c>
      <c r="C58" s="55" t="s">
        <v>322</v>
      </c>
      <c r="D58" s="95"/>
      <c r="E58" s="95"/>
    </row>
    <row r="59" spans="2:7" ht="39.950000000000003" customHeight="1" x14ac:dyDescent="0.25">
      <c r="B59" s="89" t="s">
        <v>215</v>
      </c>
      <c r="C59" s="111" t="s">
        <v>73</v>
      </c>
      <c r="D59" s="95"/>
      <c r="E59" s="95"/>
    </row>
    <row r="60" spans="2:7" ht="39.950000000000003" customHeight="1" x14ac:dyDescent="0.25">
      <c r="B60" s="168"/>
      <c r="C60" s="168"/>
      <c r="D60" s="191"/>
      <c r="E60" s="191"/>
      <c r="F60" s="168"/>
      <c r="G60" s="168"/>
    </row>
    <row r="61" spans="2:7" ht="39.950000000000003" customHeight="1" x14ac:dyDescent="0.25">
      <c r="D61" s="95"/>
      <c r="E61" s="95"/>
    </row>
    <row r="62" spans="2:7" ht="39.950000000000003" customHeight="1" x14ac:dyDescent="0.25">
      <c r="B62" s="79" t="s">
        <v>329</v>
      </c>
      <c r="C62" s="113" t="s">
        <v>322</v>
      </c>
      <c r="D62" s="95"/>
      <c r="E62" s="95"/>
      <c r="F62" s="79" t="s">
        <v>372</v>
      </c>
      <c r="G62" s="113" t="s">
        <v>322</v>
      </c>
    </row>
    <row r="63" spans="2:7" ht="39.950000000000003" customHeight="1" x14ac:dyDescent="0.25">
      <c r="B63" s="103" t="s">
        <v>324</v>
      </c>
      <c r="C63" s="103" t="s">
        <v>490</v>
      </c>
      <c r="D63" s="95"/>
      <c r="E63" s="95"/>
      <c r="F63" s="103" t="s">
        <v>373</v>
      </c>
      <c r="G63" s="111" t="s">
        <v>75</v>
      </c>
    </row>
    <row r="64" spans="2:7" ht="39.950000000000003" customHeight="1" x14ac:dyDescent="0.25">
      <c r="B64" s="103" t="s">
        <v>330</v>
      </c>
      <c r="C64" s="109" t="s">
        <v>111</v>
      </c>
      <c r="D64" s="95"/>
      <c r="E64" s="95"/>
      <c r="F64" s="103" t="s">
        <v>374</v>
      </c>
      <c r="G64" s="138" t="str">
        <f>C23</f>
        <v>Energimyndigheten (2024)</v>
      </c>
    </row>
    <row r="65" spans="2:7" ht="39.950000000000003" customHeight="1" x14ac:dyDescent="0.25">
      <c r="B65" s="103" t="s">
        <v>331</v>
      </c>
      <c r="C65" s="111" t="s">
        <v>112</v>
      </c>
      <c r="D65" s="95"/>
      <c r="E65" s="95"/>
    </row>
    <row r="66" spans="2:7" ht="39.950000000000003" customHeight="1" x14ac:dyDescent="0.25">
      <c r="B66" s="103" t="s">
        <v>338</v>
      </c>
      <c r="C66" s="111" t="s">
        <v>78</v>
      </c>
      <c r="D66" s="95"/>
      <c r="E66" s="95"/>
    </row>
    <row r="67" spans="2:7" ht="39.950000000000003" customHeight="1" x14ac:dyDescent="0.25">
      <c r="B67" s="103" t="s">
        <v>332</v>
      </c>
      <c r="C67" s="111" t="s">
        <v>79</v>
      </c>
      <c r="D67" s="95"/>
      <c r="E67" s="95"/>
    </row>
    <row r="68" spans="2:7" ht="39.950000000000003" customHeight="1" x14ac:dyDescent="0.25">
      <c r="B68" s="103" t="s">
        <v>333</v>
      </c>
      <c r="C68" s="111" t="s">
        <v>80</v>
      </c>
      <c r="D68" s="95"/>
      <c r="E68" s="95"/>
    </row>
    <row r="69" spans="2:7" ht="39.950000000000003" customHeight="1" x14ac:dyDescent="0.25">
      <c r="B69" s="103" t="s">
        <v>334</v>
      </c>
      <c r="C69" s="111" t="s">
        <v>81</v>
      </c>
      <c r="D69" s="95"/>
      <c r="E69" s="95"/>
    </row>
    <row r="70" spans="2:7" ht="39.950000000000003" customHeight="1" x14ac:dyDescent="0.25">
      <c r="B70" s="103" t="s">
        <v>335</v>
      </c>
      <c r="C70" s="111" t="s">
        <v>81</v>
      </c>
      <c r="D70" s="95"/>
      <c r="E70" s="95"/>
    </row>
    <row r="71" spans="2:7" ht="39.950000000000003" customHeight="1" x14ac:dyDescent="0.25">
      <c r="B71" s="71" t="s">
        <v>337</v>
      </c>
      <c r="C71" s="71" t="s">
        <v>105</v>
      </c>
      <c r="D71" s="95"/>
      <c r="E71" s="95"/>
    </row>
    <row r="72" spans="2:7" ht="39.950000000000003" customHeight="1" x14ac:dyDescent="0.25">
      <c r="B72" s="103" t="s">
        <v>336</v>
      </c>
      <c r="C72" s="89" t="str">
        <f>G35</f>
        <v xml:space="preserve">GCC fine (malen kalksten) (CCA, 2021) </v>
      </c>
      <c r="D72" s="95"/>
      <c r="E72" s="95"/>
    </row>
    <row r="73" spans="2:7" ht="39.950000000000003" customHeight="1" x14ac:dyDescent="0.25">
      <c r="D73" s="95"/>
      <c r="E73" s="95"/>
    </row>
    <row r="74" spans="2:7" ht="39.950000000000003" customHeight="1" x14ac:dyDescent="0.25">
      <c r="B74" s="281" t="s">
        <v>375</v>
      </c>
      <c r="C74" s="281"/>
      <c r="D74" s="281"/>
      <c r="E74" s="281"/>
      <c r="F74" s="281"/>
      <c r="G74" s="281"/>
    </row>
    <row r="75" spans="2:7" ht="39.950000000000003" customHeight="1" x14ac:dyDescent="0.25">
      <c r="B75" s="338"/>
      <c r="C75" s="338"/>
      <c r="D75" s="338"/>
      <c r="E75" s="338"/>
      <c r="F75" s="338"/>
      <c r="G75" s="338"/>
    </row>
    <row r="76" spans="2:7" ht="20.100000000000001" customHeight="1" x14ac:dyDescent="0.25">
      <c r="B76" s="90"/>
      <c r="C76" s="90"/>
      <c r="D76" s="95"/>
      <c r="E76" s="95"/>
      <c r="F76" s="95"/>
      <c r="G76" s="90"/>
    </row>
    <row r="77" spans="2:7" ht="39.950000000000003" customHeight="1" x14ac:dyDescent="0.25">
      <c r="B77" s="79" t="s">
        <v>341</v>
      </c>
      <c r="C77" s="77" t="s">
        <v>340</v>
      </c>
      <c r="D77" s="77" t="s">
        <v>339</v>
      </c>
      <c r="E77" s="344" t="s">
        <v>322</v>
      </c>
      <c r="F77" s="344"/>
      <c r="G77" s="90"/>
    </row>
    <row r="78" spans="2:7" ht="39.950000000000003" customHeight="1" x14ac:dyDescent="0.25">
      <c r="B78" s="58" t="s">
        <v>348</v>
      </c>
      <c r="C78" s="71">
        <v>2.7000000000000001E-3</v>
      </c>
      <c r="D78" s="103" t="s">
        <v>89</v>
      </c>
      <c r="E78" s="345" t="s">
        <v>110</v>
      </c>
      <c r="F78" s="345"/>
      <c r="G78" s="90"/>
    </row>
    <row r="79" spans="2:7" ht="39.950000000000003" customHeight="1" x14ac:dyDescent="0.25">
      <c r="B79" s="58" t="s">
        <v>349</v>
      </c>
      <c r="C79" s="71">
        <v>1.5699999999999999E-2</v>
      </c>
      <c r="D79" s="103" t="s">
        <v>90</v>
      </c>
      <c r="E79" s="345" t="s">
        <v>91</v>
      </c>
      <c r="F79" s="345"/>
      <c r="G79" s="90"/>
    </row>
    <row r="80" spans="2:7" ht="39.950000000000003" customHeight="1" x14ac:dyDescent="0.25">
      <c r="B80" s="58" t="s">
        <v>342</v>
      </c>
      <c r="C80" s="192">
        <f>0.04*1.57</f>
        <v>6.2800000000000009E-2</v>
      </c>
      <c r="D80" s="103" t="s">
        <v>90</v>
      </c>
      <c r="E80" s="340" t="s">
        <v>92</v>
      </c>
      <c r="F80" s="341"/>
      <c r="G80" s="90"/>
    </row>
    <row r="81" spans="2:7" ht="39.950000000000003" customHeight="1" x14ac:dyDescent="0.25">
      <c r="B81" s="58" t="s">
        <v>343</v>
      </c>
      <c r="C81" s="192">
        <f>0.017*1.57</f>
        <v>2.6690000000000002E-2</v>
      </c>
      <c r="D81" s="103" t="s">
        <v>90</v>
      </c>
      <c r="E81" s="340" t="s">
        <v>92</v>
      </c>
      <c r="F81" s="341"/>
      <c r="G81" s="90"/>
    </row>
    <row r="82" spans="2:7" ht="39.950000000000003" customHeight="1" x14ac:dyDescent="0.25">
      <c r="B82" s="58" t="s">
        <v>344</v>
      </c>
      <c r="C82" s="56">
        <v>1.1000000000000001</v>
      </c>
      <c r="D82" s="58" t="s">
        <v>93</v>
      </c>
      <c r="E82" s="336" t="s">
        <v>94</v>
      </c>
      <c r="F82" s="337"/>
      <c r="G82" s="90"/>
    </row>
    <row r="83" spans="2:7" ht="39.950000000000003" customHeight="1" x14ac:dyDescent="0.25">
      <c r="B83" s="58" t="s">
        <v>345</v>
      </c>
      <c r="C83" s="71">
        <v>2.2999999999999998</v>
      </c>
      <c r="D83" s="103" t="s">
        <v>54</v>
      </c>
      <c r="E83" s="336" t="s">
        <v>493</v>
      </c>
      <c r="F83" s="337"/>
      <c r="G83" s="90"/>
    </row>
    <row r="84" spans="2:7" ht="39.950000000000003" customHeight="1" x14ac:dyDescent="0.25">
      <c r="B84" s="58" t="s">
        <v>346</v>
      </c>
      <c r="C84" s="71">
        <v>27</v>
      </c>
      <c r="D84" s="103" t="s">
        <v>95</v>
      </c>
      <c r="E84" s="340" t="s">
        <v>96</v>
      </c>
      <c r="F84" s="341"/>
      <c r="G84" s="90"/>
    </row>
    <row r="85" spans="2:7" ht="39.950000000000003" customHeight="1" x14ac:dyDescent="0.25">
      <c r="B85" s="103" t="s">
        <v>309</v>
      </c>
      <c r="C85" s="71">
        <v>6.8000000000000005E-2</v>
      </c>
      <c r="D85" s="103" t="s">
        <v>97</v>
      </c>
      <c r="E85" s="336" t="s">
        <v>71</v>
      </c>
      <c r="F85" s="337"/>
      <c r="G85" s="90"/>
    </row>
    <row r="86" spans="2:7" ht="39.950000000000003" customHeight="1" x14ac:dyDescent="0.25">
      <c r="B86" s="103" t="s">
        <v>310</v>
      </c>
      <c r="C86" s="71">
        <v>5.0000000000000001E-3</v>
      </c>
      <c r="D86" s="103" t="s">
        <v>98</v>
      </c>
      <c r="E86" s="336" t="s">
        <v>71</v>
      </c>
      <c r="F86" s="337"/>
      <c r="G86" s="90"/>
    </row>
    <row r="87" spans="2:7" ht="39.950000000000003" customHeight="1" x14ac:dyDescent="0.25">
      <c r="B87" s="103" t="s">
        <v>347</v>
      </c>
      <c r="C87" s="88">
        <v>2800</v>
      </c>
      <c r="D87" s="103" t="s">
        <v>491</v>
      </c>
      <c r="E87" s="336" t="s">
        <v>107</v>
      </c>
      <c r="F87" s="337"/>
      <c r="G87" s="90"/>
    </row>
    <row r="88" spans="2:7" ht="39.950000000000003" customHeight="1" x14ac:dyDescent="0.25">
      <c r="B88" s="103" t="s">
        <v>350</v>
      </c>
      <c r="C88" s="88">
        <v>10000</v>
      </c>
      <c r="D88" s="103" t="s">
        <v>491</v>
      </c>
      <c r="E88" s="342" t="s">
        <v>109</v>
      </c>
      <c r="F88" s="343"/>
      <c r="G88" s="90"/>
    </row>
    <row r="89" spans="2:7" ht="39.950000000000003" customHeight="1" x14ac:dyDescent="0.25">
      <c r="B89" s="103" t="s">
        <v>351</v>
      </c>
      <c r="C89" s="71">
        <v>0.8</v>
      </c>
      <c r="D89" s="103" t="s">
        <v>106</v>
      </c>
      <c r="E89" s="342" t="s">
        <v>107</v>
      </c>
      <c r="F89" s="343"/>
      <c r="G89" s="90"/>
    </row>
    <row r="90" spans="2:7" ht="39.950000000000003" customHeight="1" x14ac:dyDescent="0.25">
      <c r="G90" s="90"/>
    </row>
    <row r="91" spans="2:7" ht="39.950000000000003" customHeight="1" x14ac:dyDescent="0.25">
      <c r="B91" s="90"/>
      <c r="C91" s="63"/>
      <c r="D91" s="38"/>
      <c r="E91" s="38"/>
      <c r="F91" s="62"/>
      <c r="G91" s="90"/>
    </row>
    <row r="92" spans="2:7" ht="39.950000000000003" customHeight="1" x14ac:dyDescent="0.25">
      <c r="B92" s="282" t="s">
        <v>352</v>
      </c>
      <c r="C92" s="282"/>
      <c r="D92" s="282"/>
      <c r="E92" s="282"/>
      <c r="F92" s="282"/>
      <c r="G92" s="282"/>
    </row>
    <row r="93" spans="2:7" ht="39.950000000000003" customHeight="1" x14ac:dyDescent="0.25">
      <c r="B93" s="90"/>
      <c r="F93" s="62"/>
      <c r="G93" s="90"/>
    </row>
    <row r="94" spans="2:7" ht="39.950000000000003" customHeight="1" x14ac:dyDescent="0.25">
      <c r="B94" s="71" t="s">
        <v>353</v>
      </c>
      <c r="C94" s="71">
        <v>1</v>
      </c>
      <c r="D94" s="71" t="s">
        <v>356</v>
      </c>
      <c r="F94" s="62"/>
      <c r="G94" s="90"/>
    </row>
    <row r="95" spans="2:7" ht="39.950000000000003" customHeight="1" x14ac:dyDescent="0.25">
      <c r="B95" s="71" t="s">
        <v>354</v>
      </c>
      <c r="C95" s="71">
        <v>27</v>
      </c>
      <c r="D95" s="71" t="s">
        <v>356</v>
      </c>
      <c r="F95" s="62"/>
      <c r="G95" s="90"/>
    </row>
    <row r="96" spans="2:7" ht="39.950000000000003" customHeight="1" x14ac:dyDescent="0.25">
      <c r="B96" s="71" t="s">
        <v>355</v>
      </c>
      <c r="C96" s="71">
        <v>273</v>
      </c>
      <c r="D96" s="71" t="s">
        <v>356</v>
      </c>
      <c r="F96" s="62"/>
      <c r="G96" s="90"/>
    </row>
    <row r="97" spans="6:7" ht="39.950000000000003" customHeight="1" x14ac:dyDescent="0.25">
      <c r="F97" s="95"/>
      <c r="G97" s="28"/>
    </row>
    <row r="98" spans="6:7" ht="39.950000000000003" customHeight="1" x14ac:dyDescent="0.25"/>
    <row r="99" spans="6:7" ht="39.950000000000003" customHeight="1" x14ac:dyDescent="0.25"/>
  </sheetData>
  <sheetProtection sheet="1" objects="1" scenarios="1"/>
  <mergeCells count="18">
    <mergeCell ref="B3:G3"/>
    <mergeCell ref="B74:G74"/>
    <mergeCell ref="E77:F77"/>
    <mergeCell ref="E78:F78"/>
    <mergeCell ref="E79:F79"/>
    <mergeCell ref="E87:F87"/>
    <mergeCell ref="B75:G75"/>
    <mergeCell ref="B92:G92"/>
    <mergeCell ref="B4:G4"/>
    <mergeCell ref="E80:F80"/>
    <mergeCell ref="E81:F81"/>
    <mergeCell ref="E82:F82"/>
    <mergeCell ref="E83:F83"/>
    <mergeCell ref="E84:F84"/>
    <mergeCell ref="E85:F85"/>
    <mergeCell ref="E86:F86"/>
    <mergeCell ref="E88:F88"/>
    <mergeCell ref="E89:F89"/>
  </mergeCells>
  <phoneticPr fontId="35"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701D-5514-410D-ABF1-DE1093039C1C}">
  <dimension ref="A1:Q27"/>
  <sheetViews>
    <sheetView showGridLines="0" topLeftCell="A2" zoomScale="80" zoomScaleNormal="80" workbookViewId="0">
      <selection activeCell="E8" sqref="E8"/>
    </sheetView>
  </sheetViews>
  <sheetFormatPr defaultColWidth="0" defaultRowHeight="0" customHeight="1" zeroHeight="1" x14ac:dyDescent="0.25"/>
  <cols>
    <col min="1" max="1" width="8.7109375" customWidth="1"/>
    <col min="2" max="9" width="25.7109375" customWidth="1"/>
    <col min="10" max="10" width="8.7109375" customWidth="1"/>
    <col min="11" max="17" width="0" hidden="1" customWidth="1"/>
    <col min="18" max="16384" width="8.7109375" hidden="1"/>
  </cols>
  <sheetData>
    <row r="1" spans="1:9" ht="15" hidden="1" x14ac:dyDescent="0.25"/>
    <row r="2" spans="1:9" ht="33" customHeight="1" x14ac:dyDescent="0.25">
      <c r="B2" s="24"/>
    </row>
    <row r="3" spans="1:9" ht="33" customHeight="1" x14ac:dyDescent="0.25">
      <c r="B3" s="346" t="s">
        <v>376</v>
      </c>
      <c r="C3" s="346"/>
      <c r="D3" s="346"/>
      <c r="E3" s="346"/>
      <c r="F3" s="346"/>
      <c r="G3" s="346"/>
      <c r="H3" s="346"/>
      <c r="I3" s="346"/>
    </row>
    <row r="4" spans="1:9" ht="33" customHeight="1" x14ac:dyDescent="0.25">
      <c r="B4" s="165"/>
      <c r="C4" s="242" t="s">
        <v>377</v>
      </c>
      <c r="D4" s="242"/>
      <c r="E4" s="242"/>
      <c r="F4" s="242"/>
      <c r="G4" s="242"/>
      <c r="H4" s="242"/>
      <c r="I4" s="165"/>
    </row>
    <row r="5" spans="1:9" ht="33" customHeight="1" x14ac:dyDescent="0.25">
      <c r="B5" s="193"/>
      <c r="C5" s="194"/>
      <c r="D5" s="195"/>
      <c r="E5" s="194"/>
      <c r="F5" s="194"/>
      <c r="G5" s="194"/>
      <c r="H5" s="194"/>
      <c r="I5" s="196"/>
    </row>
    <row r="6" spans="1:9" ht="33" customHeight="1" x14ac:dyDescent="0.25">
      <c r="B6" s="197"/>
      <c r="C6" s="198"/>
      <c r="D6" s="199"/>
      <c r="E6" s="198"/>
      <c r="F6" s="198"/>
      <c r="G6" s="198"/>
      <c r="H6" s="198"/>
      <c r="I6" s="200"/>
    </row>
    <row r="7" spans="1:9" ht="33" customHeight="1" x14ac:dyDescent="0.25">
      <c r="B7" s="197"/>
      <c r="C7" s="198"/>
      <c r="D7" s="199"/>
      <c r="E7" s="198"/>
      <c r="F7" s="198"/>
      <c r="G7" s="198"/>
      <c r="H7" s="198"/>
      <c r="I7" s="200"/>
    </row>
    <row r="8" spans="1:9" ht="33" customHeight="1" x14ac:dyDescent="0.25">
      <c r="B8" s="201"/>
      <c r="C8" s="198"/>
      <c r="D8" s="198"/>
      <c r="E8" s="198"/>
      <c r="F8" s="198"/>
      <c r="G8" s="198"/>
      <c r="H8" s="198"/>
      <c r="I8" s="200"/>
    </row>
    <row r="9" spans="1:9" ht="33" customHeight="1" x14ac:dyDescent="0.25">
      <c r="B9" s="202"/>
      <c r="C9" s="203"/>
      <c r="D9" s="203"/>
      <c r="E9" s="203"/>
      <c r="F9" s="203"/>
      <c r="G9" s="203"/>
      <c r="H9" s="203"/>
      <c r="I9" s="204"/>
    </row>
    <row r="10" spans="1:9" ht="33" customHeight="1" x14ac:dyDescent="0.25">
      <c r="B10" s="205"/>
      <c r="C10" s="206"/>
      <c r="D10" s="206"/>
      <c r="E10" s="207"/>
      <c r="F10" s="206"/>
      <c r="G10" s="199"/>
      <c r="H10" s="206"/>
      <c r="I10" s="208"/>
    </row>
    <row r="11" spans="1:9" ht="33" customHeight="1" x14ac:dyDescent="0.25">
      <c r="A11" s="23"/>
      <c r="B11" s="209"/>
      <c r="C11" s="199"/>
      <c r="D11" s="199"/>
      <c r="E11" s="206"/>
      <c r="F11" s="206"/>
      <c r="G11" s="210"/>
      <c r="H11" s="206"/>
      <c r="I11" s="211"/>
    </row>
    <row r="12" spans="1:9" ht="30" customHeight="1" x14ac:dyDescent="0.25">
      <c r="B12" s="209"/>
      <c r="C12" s="199"/>
      <c r="D12" s="199"/>
      <c r="E12" s="206"/>
      <c r="F12" s="206"/>
      <c r="G12" s="210"/>
      <c r="H12" s="206"/>
      <c r="I12" s="211"/>
    </row>
    <row r="13" spans="1:9" ht="30" customHeight="1" x14ac:dyDescent="0.25">
      <c r="B13" s="209"/>
      <c r="C13" s="199"/>
      <c r="D13" s="199"/>
      <c r="E13" s="206"/>
      <c r="F13" s="206"/>
      <c r="G13" s="210"/>
      <c r="H13" s="212"/>
      <c r="I13" s="211"/>
    </row>
    <row r="14" spans="1:9" ht="30" customHeight="1" x14ac:dyDescent="0.25">
      <c r="B14" s="209"/>
      <c r="C14" s="199"/>
      <c r="D14" s="199"/>
      <c r="E14" s="213"/>
      <c r="F14" s="206"/>
      <c r="G14" s="210"/>
      <c r="H14" s="212"/>
      <c r="I14" s="211"/>
    </row>
    <row r="15" spans="1:9" ht="30" customHeight="1" x14ac:dyDescent="0.25">
      <c r="B15" s="209"/>
      <c r="C15" s="199"/>
      <c r="D15" s="199"/>
      <c r="E15" s="206"/>
      <c r="F15" s="206"/>
      <c r="G15" s="199"/>
      <c r="H15" s="210"/>
      <c r="I15" s="214"/>
    </row>
    <row r="16" spans="1:9" ht="30" customHeight="1" x14ac:dyDescent="0.25">
      <c r="B16" s="215"/>
      <c r="C16" s="199"/>
      <c r="D16" s="199"/>
      <c r="E16" s="206"/>
      <c r="F16" s="210"/>
      <c r="G16" s="210"/>
      <c r="H16" s="210"/>
      <c r="I16" s="211"/>
    </row>
    <row r="17" spans="2:9" ht="30" customHeight="1" x14ac:dyDescent="0.25">
      <c r="B17" s="216"/>
      <c r="C17" s="217"/>
      <c r="D17" s="217"/>
      <c r="E17" s="213"/>
      <c r="F17" s="206"/>
      <c r="G17" s="199"/>
      <c r="H17" s="206"/>
      <c r="I17" s="208"/>
    </row>
    <row r="18" spans="2:9" ht="30" customHeight="1" x14ac:dyDescent="0.25">
      <c r="B18" s="209"/>
      <c r="C18" s="199"/>
      <c r="D18" s="199"/>
      <c r="E18" s="213"/>
      <c r="F18" s="218"/>
      <c r="G18" s="199"/>
      <c r="H18" s="206"/>
      <c r="I18" s="208"/>
    </row>
    <row r="19" spans="2:9" ht="30" customHeight="1" x14ac:dyDescent="0.25">
      <c r="B19" s="209"/>
      <c r="C19" s="199"/>
      <c r="D19" s="199"/>
      <c r="E19" s="207"/>
      <c r="F19" s="218"/>
      <c r="G19" s="199"/>
      <c r="H19" s="206"/>
      <c r="I19" s="208"/>
    </row>
    <row r="20" spans="2:9" ht="30" customHeight="1" x14ac:dyDescent="0.25">
      <c r="B20" s="209"/>
      <c r="C20" s="199"/>
      <c r="D20" s="199"/>
      <c r="E20" s="206"/>
      <c r="F20" s="212"/>
      <c r="G20" s="199"/>
      <c r="H20" s="212"/>
      <c r="I20" s="208"/>
    </row>
    <row r="21" spans="2:9" ht="30" customHeight="1" x14ac:dyDescent="0.25">
      <c r="B21" s="219"/>
      <c r="C21" s="220"/>
      <c r="D21" s="220"/>
      <c r="E21" s="221"/>
      <c r="F21" s="222"/>
      <c r="G21" s="220"/>
      <c r="H21" s="222"/>
      <c r="I21" s="223"/>
    </row>
    <row r="22" spans="2:9" ht="30" customHeight="1" x14ac:dyDescent="0.25">
      <c r="E22" s="25"/>
      <c r="F22" s="64"/>
      <c r="G22" s="70"/>
      <c r="H22" s="64"/>
      <c r="I22" s="28"/>
    </row>
    <row r="23" spans="2:9" ht="15" hidden="1" x14ac:dyDescent="0.25"/>
    <row r="24" spans="2:9" ht="15" hidden="1" x14ac:dyDescent="0.25"/>
    <row r="25" spans="2:9" ht="15" hidden="1" x14ac:dyDescent="0.25"/>
    <row r="26" spans="2:9" ht="15" hidden="1" x14ac:dyDescent="0.25"/>
    <row r="27" spans="2:9" ht="15" hidden="1" x14ac:dyDescent="0.25"/>
  </sheetData>
  <sheetProtection sheet="1" objects="1" scenarios="1"/>
  <mergeCells count="2">
    <mergeCell ref="B3:I3"/>
    <mergeCell ref="C4:H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22ECF-50B0-43C6-ACEA-D11FE51DA3D8}">
  <dimension ref="D3:D4"/>
  <sheetViews>
    <sheetView workbookViewId="0">
      <selection activeCell="D5" sqref="D5"/>
    </sheetView>
  </sheetViews>
  <sheetFormatPr defaultRowHeight="15" x14ac:dyDescent="0.25"/>
  <sheetData>
    <row r="3" spans="4:4" x14ac:dyDescent="0.25">
      <c r="D3" t="s">
        <v>19</v>
      </c>
    </row>
    <row r="4" spans="4:4" x14ac:dyDescent="0.25">
      <c r="D4" t="s">
        <v>492</v>
      </c>
    </row>
  </sheetData>
  <phoneticPr fontId="3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BD4DA-28A5-4A9D-80A8-DF80EFB8BCD4}">
  <dimension ref="A1:P57"/>
  <sheetViews>
    <sheetView showGridLines="0" showRowColHeaders="0" topLeftCell="A2" zoomScale="85" zoomScaleNormal="85" workbookViewId="0">
      <selection activeCell="I11" sqref="I11"/>
    </sheetView>
  </sheetViews>
  <sheetFormatPr defaultColWidth="0" defaultRowHeight="0" customHeight="1" zeroHeight="1" x14ac:dyDescent="0.25"/>
  <cols>
    <col min="1" max="1" width="8.7109375" customWidth="1"/>
    <col min="2" max="13" width="25.7109375" customWidth="1"/>
    <col min="14" max="14" width="8.7109375" customWidth="1"/>
    <col min="15" max="16" width="0" hidden="1" customWidth="1"/>
    <col min="17" max="16384" width="8.7109375" hidden="1"/>
  </cols>
  <sheetData>
    <row r="1" spans="1:13" ht="15" hidden="1" x14ac:dyDescent="0.25"/>
    <row r="2" spans="1:13" ht="33" customHeight="1" x14ac:dyDescent="0.25">
      <c r="C2" s="24"/>
    </row>
    <row r="3" spans="1:13" ht="33" customHeight="1" x14ac:dyDescent="0.25">
      <c r="B3" s="271" t="s">
        <v>0</v>
      </c>
      <c r="C3" s="272"/>
      <c r="D3" s="272"/>
      <c r="E3" s="272"/>
      <c r="F3" s="272"/>
      <c r="G3" s="272"/>
      <c r="H3" s="272"/>
      <c r="I3" s="272"/>
      <c r="J3" s="272"/>
      <c r="K3" s="272"/>
      <c r="L3" s="272"/>
      <c r="M3" s="272"/>
    </row>
    <row r="4" spans="1:13" ht="33" customHeight="1" x14ac:dyDescent="0.25">
      <c r="B4" s="273" t="s">
        <v>1</v>
      </c>
      <c r="C4" s="273"/>
      <c r="D4" s="273"/>
      <c r="E4" s="273"/>
      <c r="F4" s="273"/>
      <c r="G4" s="273"/>
      <c r="H4" s="273"/>
      <c r="I4" s="273"/>
      <c r="J4" s="273"/>
      <c r="K4" s="273"/>
      <c r="L4" s="273"/>
      <c r="M4" s="273"/>
    </row>
    <row r="5" spans="1:13" ht="33" customHeight="1" x14ac:dyDescent="0.25"/>
    <row r="6" spans="1:13" ht="33" customHeight="1" x14ac:dyDescent="0.25">
      <c r="A6" s="23"/>
      <c r="B6" s="257" t="s">
        <v>2</v>
      </c>
      <c r="C6" s="257"/>
      <c r="D6" s="257"/>
      <c r="E6" s="59"/>
      <c r="F6" s="257" t="s">
        <v>3</v>
      </c>
      <c r="G6" s="257"/>
      <c r="H6" s="257"/>
      <c r="I6" s="59"/>
      <c r="J6" s="257" t="s">
        <v>4</v>
      </c>
      <c r="K6" s="257"/>
      <c r="L6" s="257"/>
      <c r="M6" s="59"/>
    </row>
    <row r="7" spans="1:13" ht="30" customHeight="1" x14ac:dyDescent="0.25">
      <c r="B7" s="258" t="s">
        <v>5</v>
      </c>
      <c r="C7" s="258"/>
      <c r="D7" s="258"/>
      <c r="E7" s="53"/>
      <c r="F7" s="258" t="s">
        <v>6</v>
      </c>
      <c r="G7" s="258"/>
      <c r="H7" s="258"/>
      <c r="I7" s="53"/>
      <c r="J7" s="258" t="s">
        <v>7</v>
      </c>
      <c r="K7" s="258"/>
      <c r="L7" s="258"/>
      <c r="M7" s="53"/>
    </row>
    <row r="8" spans="1:13" ht="30" customHeight="1" x14ac:dyDescent="0.25">
      <c r="B8" s="274"/>
      <c r="C8" s="274"/>
      <c r="D8" s="274"/>
      <c r="F8" s="274"/>
      <c r="G8" s="274"/>
      <c r="H8" s="274"/>
      <c r="J8" s="259"/>
      <c r="K8" s="259"/>
      <c r="L8" s="259"/>
      <c r="M8" s="27"/>
    </row>
    <row r="9" spans="1:13" ht="30" customHeight="1" x14ac:dyDescent="0.25">
      <c r="B9" s="54" t="s">
        <v>8</v>
      </c>
      <c r="C9" s="55" t="s">
        <v>9</v>
      </c>
      <c r="D9" s="55" t="s">
        <v>10</v>
      </c>
      <c r="E9" s="25"/>
      <c r="F9" s="54" t="s">
        <v>11</v>
      </c>
      <c r="G9" s="55" t="s">
        <v>12</v>
      </c>
      <c r="H9" s="55" t="s">
        <v>13</v>
      </c>
      <c r="I9" s="27"/>
      <c r="J9" s="54" t="s">
        <v>14</v>
      </c>
      <c r="K9" s="55" t="s">
        <v>15</v>
      </c>
      <c r="L9" s="55" t="s">
        <v>16</v>
      </c>
      <c r="M9" s="28"/>
    </row>
    <row r="10" spans="1:13" ht="30" customHeight="1" x14ac:dyDescent="0.25">
      <c r="B10" s="56" t="s">
        <v>17</v>
      </c>
      <c r="C10" s="56">
        <v>2.8719999999999999</v>
      </c>
      <c r="D10" s="57"/>
      <c r="E10" s="25"/>
      <c r="F10" s="56" t="s">
        <v>18</v>
      </c>
      <c r="G10" s="60"/>
      <c r="H10" s="61"/>
      <c r="I10" s="28"/>
      <c r="J10" s="56" t="s">
        <v>19</v>
      </c>
      <c r="K10" s="60"/>
      <c r="L10" s="61"/>
      <c r="M10" s="28"/>
    </row>
    <row r="11" spans="1:13" ht="30" customHeight="1" x14ac:dyDescent="0.25">
      <c r="B11" s="56" t="s">
        <v>20</v>
      </c>
      <c r="C11" s="56">
        <v>2.7080000000000002</v>
      </c>
      <c r="D11" s="57"/>
      <c r="E11" s="25"/>
      <c r="F11" s="56" t="s">
        <v>21</v>
      </c>
      <c r="G11" s="60"/>
      <c r="H11" s="61"/>
      <c r="I11" s="28"/>
      <c r="J11" s="58" t="s">
        <v>22</v>
      </c>
      <c r="K11" s="60"/>
      <c r="L11" s="61"/>
      <c r="M11" s="28"/>
    </row>
    <row r="12" spans="1:13" ht="30" customHeight="1" x14ac:dyDescent="0.25">
      <c r="B12" s="56" t="s">
        <v>23</v>
      </c>
      <c r="C12" s="56">
        <v>3.395</v>
      </c>
      <c r="D12" s="57"/>
      <c r="E12" s="25"/>
      <c r="F12" s="56" t="s">
        <v>24</v>
      </c>
      <c r="G12" s="60"/>
      <c r="H12" s="61"/>
      <c r="I12" s="28"/>
      <c r="J12" s="56" t="s">
        <v>25</v>
      </c>
      <c r="K12" s="60"/>
      <c r="L12" s="61"/>
      <c r="M12" s="28"/>
    </row>
    <row r="13" spans="1:13" ht="30" customHeight="1" x14ac:dyDescent="0.25">
      <c r="B13" s="56" t="s">
        <v>26</v>
      </c>
      <c r="C13" s="56">
        <v>1.127</v>
      </c>
      <c r="D13" s="57"/>
      <c r="E13" s="25"/>
      <c r="F13" s="56" t="s">
        <v>27</v>
      </c>
      <c r="G13" s="60"/>
      <c r="H13" s="61"/>
      <c r="I13" s="28"/>
      <c r="J13" s="56" t="s">
        <v>28</v>
      </c>
      <c r="K13" s="60"/>
      <c r="L13" s="61"/>
      <c r="M13" s="28"/>
    </row>
    <row r="14" spans="1:13" ht="30" customHeight="1" x14ac:dyDescent="0.25">
      <c r="B14" s="56" t="s">
        <v>29</v>
      </c>
      <c r="C14" s="58">
        <v>0.52</v>
      </c>
      <c r="D14" s="57"/>
      <c r="E14" s="25"/>
      <c r="F14" s="56" t="s">
        <v>30</v>
      </c>
      <c r="G14" s="60"/>
      <c r="H14" s="61"/>
      <c r="I14" s="28"/>
      <c r="J14" s="67"/>
      <c r="K14" s="60"/>
      <c r="L14" s="61"/>
      <c r="M14" s="28"/>
    </row>
    <row r="15" spans="1:13" ht="30" customHeight="1" x14ac:dyDescent="0.25">
      <c r="B15" s="56" t="s">
        <v>31</v>
      </c>
      <c r="C15" s="58">
        <v>1.079</v>
      </c>
      <c r="D15" s="57"/>
      <c r="E15" s="25"/>
      <c r="F15" s="28"/>
      <c r="G15" s="28"/>
      <c r="H15" s="28"/>
      <c r="I15" s="28"/>
      <c r="J15" s="256" t="s">
        <v>32</v>
      </c>
      <c r="K15" s="256"/>
      <c r="L15" s="256"/>
      <c r="M15" s="28"/>
    </row>
    <row r="16" spans="1:13" ht="30" customHeight="1" x14ac:dyDescent="0.25">
      <c r="B16" s="56" t="s">
        <v>33</v>
      </c>
      <c r="C16" s="58">
        <v>0.73899999999999999</v>
      </c>
      <c r="D16" s="57"/>
      <c r="E16" s="25"/>
      <c r="F16" s="257" t="s">
        <v>34</v>
      </c>
      <c r="G16" s="257"/>
      <c r="H16" s="257"/>
      <c r="I16" s="28"/>
      <c r="J16" s="257" t="s">
        <v>4</v>
      </c>
      <c r="K16" s="257"/>
      <c r="L16" s="257"/>
      <c r="M16" s="28"/>
    </row>
    <row r="17" spans="2:13" ht="30" customHeight="1" x14ac:dyDescent="0.25">
      <c r="B17" s="56" t="s">
        <v>35</v>
      </c>
      <c r="C17" s="58">
        <v>0.58499999999999996</v>
      </c>
      <c r="D17" s="57"/>
      <c r="E17" s="25"/>
      <c r="F17" s="258" t="s">
        <v>6</v>
      </c>
      <c r="G17" s="258"/>
      <c r="H17" s="258"/>
      <c r="J17" s="258" t="s">
        <v>36</v>
      </c>
      <c r="K17" s="258"/>
      <c r="L17" s="258"/>
      <c r="M17" s="28"/>
    </row>
    <row r="18" spans="2:13" ht="30" customHeight="1" x14ac:dyDescent="0.25">
      <c r="B18" s="56" t="s">
        <v>37</v>
      </c>
      <c r="C18" s="58">
        <v>0.44900000000000001</v>
      </c>
      <c r="D18" s="57"/>
      <c r="E18" s="25"/>
      <c r="F18" s="259"/>
      <c r="G18" s="259"/>
      <c r="H18" s="259"/>
      <c r="I18" s="28"/>
      <c r="J18" s="259"/>
      <c r="K18" s="259"/>
      <c r="L18" s="259"/>
      <c r="M18" s="29"/>
    </row>
    <row r="19" spans="2:13" ht="30" customHeight="1" x14ac:dyDescent="0.25">
      <c r="B19" s="56" t="s">
        <v>38</v>
      </c>
      <c r="C19" s="58">
        <v>0.96899999999999997</v>
      </c>
      <c r="D19" s="57"/>
      <c r="E19" s="25"/>
      <c r="F19" s="54" t="s">
        <v>11</v>
      </c>
      <c r="G19" s="55" t="s">
        <v>12</v>
      </c>
      <c r="H19" s="55" t="s">
        <v>13</v>
      </c>
      <c r="I19" s="28"/>
      <c r="J19" s="54" t="s">
        <v>39</v>
      </c>
      <c r="K19" s="55" t="s">
        <v>40</v>
      </c>
      <c r="L19" s="55" t="s">
        <v>16</v>
      </c>
      <c r="M19" s="30"/>
    </row>
    <row r="20" spans="2:13" ht="30" customHeight="1" x14ac:dyDescent="0.25">
      <c r="B20" s="56" t="s">
        <v>41</v>
      </c>
      <c r="C20" s="56"/>
      <c r="D20" s="57"/>
      <c r="E20" s="25"/>
      <c r="F20" s="56" t="s">
        <v>42</v>
      </c>
      <c r="G20" s="60"/>
      <c r="H20" s="61"/>
      <c r="I20" s="29"/>
      <c r="J20" s="56" t="s">
        <v>19</v>
      </c>
      <c r="K20" s="60"/>
      <c r="L20" s="61"/>
      <c r="M20" s="29"/>
    </row>
    <row r="21" spans="2:13" ht="30" customHeight="1" x14ac:dyDescent="0.25">
      <c r="B21" s="56" t="s">
        <v>41</v>
      </c>
      <c r="C21" s="58"/>
      <c r="D21" s="57"/>
      <c r="E21" s="25"/>
      <c r="F21" s="56" t="s">
        <v>43</v>
      </c>
      <c r="G21" s="60"/>
      <c r="H21" s="61"/>
      <c r="I21" s="30"/>
      <c r="J21" s="58" t="s">
        <v>44</v>
      </c>
      <c r="K21" s="60"/>
      <c r="L21" s="61"/>
      <c r="M21" s="31"/>
    </row>
    <row r="22" spans="2:13" ht="30" customHeight="1" x14ac:dyDescent="0.25">
      <c r="B22" s="56" t="s">
        <v>41</v>
      </c>
      <c r="C22" s="58"/>
      <c r="D22" s="57"/>
      <c r="E22" s="25"/>
      <c r="F22" s="56" t="s">
        <v>45</v>
      </c>
      <c r="G22" s="60"/>
      <c r="H22" s="61"/>
      <c r="I22" s="29"/>
      <c r="J22" s="56" t="s">
        <v>46</v>
      </c>
      <c r="K22" s="60"/>
      <c r="L22" s="61"/>
      <c r="M22" s="31"/>
    </row>
    <row r="23" spans="2:13" ht="30" customHeight="1" x14ac:dyDescent="0.25">
      <c r="B23" s="32"/>
      <c r="C23" s="26"/>
      <c r="D23" s="25"/>
      <c r="E23" s="25"/>
      <c r="F23" s="31"/>
      <c r="G23" s="31"/>
      <c r="H23" s="31"/>
      <c r="I23" s="31"/>
      <c r="J23" s="62"/>
      <c r="K23" s="62"/>
      <c r="L23" s="62"/>
      <c r="M23" s="31"/>
    </row>
    <row r="24" spans="2:13" ht="30" customHeight="1" x14ac:dyDescent="0.25">
      <c r="B24" s="32"/>
      <c r="C24" s="33"/>
      <c r="D24" s="32"/>
      <c r="E24" s="32"/>
      <c r="F24" s="34"/>
      <c r="G24" s="34"/>
      <c r="H24" s="34"/>
      <c r="I24" s="34"/>
      <c r="J24" s="34"/>
      <c r="K24" s="34"/>
      <c r="L24" s="34"/>
      <c r="M24" s="34"/>
    </row>
    <row r="25" spans="2:13" ht="30" customHeight="1" x14ac:dyDescent="0.25">
      <c r="B25" s="32"/>
      <c r="C25" s="26"/>
      <c r="D25" s="25"/>
      <c r="E25" s="25"/>
      <c r="F25" s="31"/>
      <c r="G25" s="31"/>
      <c r="H25" s="31"/>
      <c r="I25" s="31"/>
      <c r="J25" s="31"/>
      <c r="K25" s="31"/>
      <c r="L25" s="31"/>
      <c r="M25" s="31"/>
    </row>
    <row r="26" spans="2:13" ht="30" customHeight="1" x14ac:dyDescent="0.25">
      <c r="B26" s="32"/>
      <c r="C26" s="26"/>
      <c r="D26" s="25"/>
      <c r="E26" s="25"/>
      <c r="F26" s="31"/>
      <c r="G26" s="31"/>
      <c r="H26" s="31"/>
      <c r="I26" s="31"/>
      <c r="J26" s="31"/>
      <c r="K26" s="31"/>
      <c r="L26" s="31"/>
      <c r="M26" s="31"/>
    </row>
    <row r="27" spans="2:13" ht="30" customHeight="1" x14ac:dyDescent="0.25">
      <c r="B27" s="32"/>
      <c r="C27" s="25"/>
      <c r="D27" s="25"/>
      <c r="E27" s="25"/>
      <c r="F27" s="31"/>
      <c r="G27" s="31"/>
      <c r="H27" s="29"/>
      <c r="I27" s="31"/>
      <c r="J27" s="29"/>
      <c r="K27" s="35"/>
      <c r="L27" s="35"/>
      <c r="M27" s="35"/>
    </row>
    <row r="28" spans="2:13" ht="30" customHeight="1" x14ac:dyDescent="0.25">
      <c r="B28" s="32"/>
      <c r="C28" s="26"/>
      <c r="D28" s="25"/>
      <c r="E28" s="25"/>
      <c r="F28" s="31"/>
      <c r="G28" s="31"/>
      <c r="H28" s="31"/>
      <c r="I28" s="31"/>
      <c r="J28" s="31"/>
      <c r="K28" s="36"/>
      <c r="L28" s="36"/>
      <c r="M28" s="36"/>
    </row>
    <row r="29" spans="2:13" ht="30" customHeight="1" x14ac:dyDescent="0.25">
      <c r="B29" s="32"/>
      <c r="C29" s="26"/>
      <c r="D29" s="25"/>
      <c r="E29" s="25"/>
      <c r="F29" s="31"/>
      <c r="G29" s="31"/>
      <c r="H29" s="31"/>
      <c r="I29" s="31"/>
      <c r="J29" s="31"/>
      <c r="K29" s="36"/>
      <c r="L29" s="36"/>
      <c r="M29" s="36"/>
    </row>
    <row r="30" spans="2:13" ht="30" customHeight="1" x14ac:dyDescent="0.25"/>
    <row r="31" spans="2:13" ht="30" customHeight="1" x14ac:dyDescent="0.25">
      <c r="B31" s="260"/>
      <c r="C31" s="261"/>
      <c r="D31" s="261"/>
      <c r="E31" s="37"/>
      <c r="F31" s="262"/>
      <c r="G31" s="262"/>
      <c r="H31" s="262"/>
      <c r="I31" s="262"/>
      <c r="J31" s="262"/>
      <c r="K31" s="262"/>
      <c r="L31" s="262"/>
      <c r="M31" s="262"/>
    </row>
    <row r="32" spans="2:13" ht="30" customHeight="1" x14ac:dyDescent="0.25">
      <c r="B32" s="264"/>
      <c r="C32" s="261"/>
      <c r="D32" s="261"/>
      <c r="E32" s="38"/>
      <c r="F32" s="39"/>
      <c r="G32" s="39"/>
      <c r="H32" s="40"/>
      <c r="I32" s="40"/>
      <c r="J32" s="40"/>
      <c r="K32" s="39"/>
      <c r="L32" s="39"/>
      <c r="M32" s="40"/>
    </row>
    <row r="33" spans="2:13" ht="30" customHeight="1" x14ac:dyDescent="0.25">
      <c r="B33" s="265"/>
      <c r="C33" s="265"/>
      <c r="D33" s="265"/>
      <c r="E33" s="25"/>
      <c r="F33" s="41"/>
      <c r="G33" s="41"/>
      <c r="H33" s="41"/>
      <c r="I33" s="28"/>
      <c r="J33" s="41"/>
      <c r="K33" s="41"/>
      <c r="L33" s="41"/>
      <c r="M33" s="41"/>
    </row>
    <row r="34" spans="2:13" ht="30" customHeight="1" x14ac:dyDescent="0.25">
      <c r="B34" s="263"/>
      <c r="C34" s="263"/>
      <c r="D34" s="263"/>
      <c r="E34" s="40"/>
      <c r="F34" s="42"/>
      <c r="G34" s="42"/>
      <c r="H34" s="42"/>
      <c r="I34" s="43"/>
      <c r="J34" s="42"/>
      <c r="K34" s="42"/>
      <c r="L34" s="42"/>
      <c r="M34" s="42"/>
    </row>
    <row r="35" spans="2:13" ht="30" customHeight="1" x14ac:dyDescent="0.25">
      <c r="B35" s="268"/>
      <c r="C35" s="268"/>
      <c r="D35" s="268"/>
      <c r="E35" s="38"/>
      <c r="F35" s="28"/>
      <c r="G35" s="28"/>
      <c r="H35" s="28"/>
      <c r="I35" s="28"/>
      <c r="J35" s="41"/>
      <c r="K35" s="41"/>
      <c r="L35" s="41"/>
      <c r="M35" s="41"/>
    </row>
    <row r="36" spans="2:13" ht="30" customHeight="1" x14ac:dyDescent="0.25">
      <c r="B36" s="269"/>
      <c r="C36" s="269"/>
      <c r="D36" s="269"/>
      <c r="E36" s="38"/>
      <c r="F36" s="41"/>
      <c r="G36" s="41"/>
      <c r="H36" s="41"/>
      <c r="I36" s="28"/>
      <c r="J36" s="41"/>
      <c r="K36" s="41"/>
      <c r="L36" s="41"/>
      <c r="M36" s="41"/>
    </row>
    <row r="37" spans="2:13" ht="30" customHeight="1" x14ac:dyDescent="0.25">
      <c r="B37" s="263"/>
      <c r="C37" s="263"/>
      <c r="D37" s="263"/>
      <c r="E37" s="40"/>
      <c r="F37" s="42"/>
      <c r="G37" s="42"/>
      <c r="H37" s="42"/>
      <c r="I37" s="43"/>
      <c r="J37" s="42"/>
      <c r="K37" s="42"/>
      <c r="L37" s="42"/>
      <c r="M37" s="42"/>
    </row>
    <row r="38" spans="2:13" ht="30" customHeight="1" x14ac:dyDescent="0.25">
      <c r="B38" s="268"/>
      <c r="C38" s="268"/>
      <c r="D38" s="268"/>
      <c r="E38" s="38"/>
      <c r="F38" s="41"/>
      <c r="G38" s="41"/>
      <c r="H38" s="41"/>
      <c r="I38" s="28"/>
      <c r="J38" s="41"/>
      <c r="K38" s="41"/>
      <c r="L38" s="41"/>
      <c r="M38" s="41"/>
    </row>
    <row r="39" spans="2:13" ht="30" customHeight="1" x14ac:dyDescent="0.25">
      <c r="B39" s="268"/>
      <c r="C39" s="268"/>
      <c r="D39" s="268"/>
      <c r="E39" s="38"/>
      <c r="F39" s="41"/>
      <c r="G39" s="41"/>
      <c r="H39" s="41"/>
      <c r="I39" s="28"/>
      <c r="J39" s="41"/>
      <c r="K39" s="41"/>
      <c r="L39" s="41"/>
      <c r="M39" s="41"/>
    </row>
    <row r="40" spans="2:13" ht="30" customHeight="1" x14ac:dyDescent="0.25">
      <c r="B40" s="268"/>
      <c r="C40" s="268"/>
      <c r="D40" s="268"/>
      <c r="E40" s="38"/>
      <c r="F40" s="41"/>
      <c r="G40" s="41"/>
      <c r="H40" s="41"/>
      <c r="I40" s="28"/>
      <c r="J40" s="41"/>
      <c r="K40" s="41"/>
      <c r="L40" s="41"/>
      <c r="M40" s="41"/>
    </row>
    <row r="41" spans="2:13" ht="30" customHeight="1" x14ac:dyDescent="0.25">
      <c r="B41" s="263"/>
      <c r="C41" s="263"/>
      <c r="D41" s="263"/>
      <c r="E41" s="40"/>
      <c r="F41" s="41"/>
      <c r="G41" s="41"/>
      <c r="H41" s="41"/>
      <c r="I41" s="28"/>
      <c r="J41" s="41"/>
      <c r="K41" s="41"/>
      <c r="L41" s="41"/>
      <c r="M41" s="41"/>
    </row>
    <row r="42" spans="2:13" ht="30" customHeight="1" x14ac:dyDescent="0.25">
      <c r="B42" s="270"/>
      <c r="C42" s="270"/>
      <c r="D42" s="270"/>
      <c r="E42" s="44"/>
      <c r="F42" s="44"/>
      <c r="G42" s="44"/>
      <c r="H42" s="44"/>
      <c r="I42" s="29"/>
      <c r="J42" s="44"/>
      <c r="K42" s="44"/>
      <c r="L42" s="44"/>
      <c r="M42" s="44"/>
    </row>
    <row r="43" spans="2:13" ht="30" customHeight="1" x14ac:dyDescent="0.25">
      <c r="B43" s="268"/>
      <c r="C43" s="268"/>
      <c r="D43" s="268"/>
      <c r="E43" s="38"/>
      <c r="F43" s="41"/>
      <c r="G43" s="41"/>
      <c r="H43" s="41"/>
      <c r="I43" s="28"/>
      <c r="J43" s="41"/>
      <c r="K43" s="41"/>
      <c r="L43" s="41"/>
      <c r="M43" s="41"/>
    </row>
    <row r="44" spans="2:13" ht="30" customHeight="1" x14ac:dyDescent="0.25">
      <c r="B44" s="268"/>
      <c r="C44" s="268"/>
      <c r="D44" s="268"/>
      <c r="E44" s="38"/>
      <c r="F44" s="41"/>
      <c r="G44" s="41"/>
      <c r="H44" s="41"/>
      <c r="I44" s="28"/>
      <c r="J44" s="41"/>
      <c r="K44" s="41"/>
      <c r="L44" s="41"/>
      <c r="M44" s="41"/>
    </row>
    <row r="45" spans="2:13" ht="30" customHeight="1" x14ac:dyDescent="0.25">
      <c r="B45" s="263"/>
      <c r="C45" s="263"/>
      <c r="D45" s="263"/>
      <c r="E45" s="40"/>
      <c r="F45" s="42"/>
      <c r="G45" s="42"/>
      <c r="H45" s="42"/>
      <c r="I45" s="43"/>
      <c r="J45" s="42"/>
      <c r="K45" s="42"/>
      <c r="L45" s="42"/>
      <c r="M45" s="42"/>
    </row>
    <row r="46" spans="2:13" ht="30" customHeight="1" x14ac:dyDescent="0.25">
      <c r="B46" s="263"/>
      <c r="C46" s="263"/>
      <c r="D46" s="263"/>
      <c r="E46" s="40"/>
      <c r="F46" s="42"/>
      <c r="G46" s="42"/>
      <c r="H46" s="42"/>
      <c r="I46" s="42"/>
      <c r="J46" s="42"/>
      <c r="K46" s="42"/>
      <c r="L46" s="42"/>
      <c r="M46" s="42"/>
    </row>
    <row r="47" spans="2:13" ht="30" customHeight="1" x14ac:dyDescent="0.25">
      <c r="B47" s="266"/>
      <c r="C47" s="266"/>
      <c r="D47" s="266"/>
      <c r="E47" s="25"/>
      <c r="F47" s="31"/>
      <c r="G47" s="31"/>
      <c r="H47" s="31"/>
      <c r="I47" s="31"/>
      <c r="J47" s="31"/>
      <c r="K47" s="31"/>
      <c r="L47" s="31"/>
      <c r="M47" s="31"/>
    </row>
    <row r="48" spans="2:13" ht="30" customHeight="1" x14ac:dyDescent="0.25">
      <c r="B48" s="267"/>
      <c r="C48" s="267"/>
      <c r="D48" s="267"/>
      <c r="E48" s="38"/>
      <c r="F48" s="45"/>
      <c r="G48" s="45"/>
      <c r="H48" s="45"/>
      <c r="I48" s="45"/>
      <c r="J48" s="46"/>
      <c r="K48" s="46"/>
      <c r="L48" s="46"/>
      <c r="M48" s="46"/>
    </row>
    <row r="49" spans="2:13" ht="30" customHeight="1" x14ac:dyDescent="0.25">
      <c r="B49" s="38"/>
      <c r="E49" s="47"/>
      <c r="F49" s="48"/>
      <c r="G49" s="48"/>
      <c r="H49" s="48"/>
      <c r="I49" s="48"/>
      <c r="J49" s="48"/>
      <c r="K49" s="48"/>
      <c r="L49" s="48"/>
      <c r="M49" s="48"/>
    </row>
    <row r="50" spans="2:13" ht="30" customHeight="1" x14ac:dyDescent="0.25">
      <c r="B50" s="268"/>
      <c r="C50" s="268"/>
      <c r="D50" s="268"/>
      <c r="E50" s="25"/>
      <c r="F50" s="49"/>
      <c r="G50" s="49"/>
      <c r="H50" s="49"/>
      <c r="I50" s="49"/>
      <c r="J50" s="31"/>
      <c r="K50" s="31"/>
      <c r="L50" s="31"/>
      <c r="M50" s="31"/>
    </row>
    <row r="51" spans="2:13" ht="30" customHeight="1" x14ac:dyDescent="0.25">
      <c r="B51" s="269"/>
      <c r="C51" s="269"/>
      <c r="D51" s="269"/>
      <c r="E51" s="25"/>
      <c r="F51" s="49"/>
      <c r="G51" s="49"/>
      <c r="H51" s="49"/>
      <c r="I51" s="49"/>
      <c r="J51" s="31"/>
      <c r="K51" s="31"/>
      <c r="L51" s="31"/>
      <c r="M51" s="31"/>
    </row>
    <row r="52" spans="2:13" ht="30" customHeight="1" x14ac:dyDescent="0.25">
      <c r="B52" s="263"/>
      <c r="C52" s="263"/>
      <c r="D52" s="263"/>
      <c r="E52" s="50"/>
      <c r="F52" s="51"/>
      <c r="G52" s="52"/>
      <c r="H52" s="51"/>
      <c r="I52" s="51"/>
      <c r="J52" s="52"/>
      <c r="K52" s="51"/>
      <c r="L52" s="51"/>
      <c r="M52" s="51"/>
    </row>
    <row r="53" spans="2:13" ht="15" hidden="1" x14ac:dyDescent="0.25"/>
    <row r="54" spans="2:13" ht="15" hidden="1" x14ac:dyDescent="0.25"/>
    <row r="55" spans="2:13" ht="15" hidden="1" x14ac:dyDescent="0.25"/>
    <row r="56" spans="2:13" ht="15" hidden="1" x14ac:dyDescent="0.25"/>
    <row r="57" spans="2:13" ht="15" hidden="1" x14ac:dyDescent="0.25"/>
  </sheetData>
  <mergeCells count="36">
    <mergeCell ref="B3:M3"/>
    <mergeCell ref="B4:M4"/>
    <mergeCell ref="J7:L8"/>
    <mergeCell ref="F7:H8"/>
    <mergeCell ref="B7:D8"/>
    <mergeCell ref="B6:D6"/>
    <mergeCell ref="F6:H6"/>
    <mergeCell ref="J6:L6"/>
    <mergeCell ref="B42:D42"/>
    <mergeCell ref="B43:D43"/>
    <mergeCell ref="B44:D44"/>
    <mergeCell ref="B34:D34"/>
    <mergeCell ref="B35:D35"/>
    <mergeCell ref="B36:D36"/>
    <mergeCell ref="B40:D40"/>
    <mergeCell ref="B37:D37"/>
    <mergeCell ref="B38:D38"/>
    <mergeCell ref="B39:D39"/>
    <mergeCell ref="B52:D52"/>
    <mergeCell ref="B45:D45"/>
    <mergeCell ref="B46:D46"/>
    <mergeCell ref="B47:D47"/>
    <mergeCell ref="B48:D48"/>
    <mergeCell ref="B50:D50"/>
    <mergeCell ref="B51:D51"/>
    <mergeCell ref="B31:D31"/>
    <mergeCell ref="F31:J31"/>
    <mergeCell ref="K31:M31"/>
    <mergeCell ref="B41:D41"/>
    <mergeCell ref="B32:D32"/>
    <mergeCell ref="B33:D33"/>
    <mergeCell ref="J15:L15"/>
    <mergeCell ref="J16:L16"/>
    <mergeCell ref="J17:L18"/>
    <mergeCell ref="F17:H18"/>
    <mergeCell ref="F16:H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26D6-288C-4773-985F-88C64263C459}">
  <dimension ref="A1:P58"/>
  <sheetViews>
    <sheetView showGridLines="0" showRowColHeaders="0" topLeftCell="A2" zoomScaleNormal="100" workbookViewId="0">
      <selection activeCell="B16" sqref="B16:I16"/>
    </sheetView>
  </sheetViews>
  <sheetFormatPr defaultColWidth="0" defaultRowHeight="0" customHeight="1" zeroHeight="1" x14ac:dyDescent="0.25"/>
  <cols>
    <col min="1" max="1" width="8.7109375" customWidth="1"/>
    <col min="2" max="9" width="25.7109375" customWidth="1"/>
    <col min="10" max="10" width="8.7109375" customWidth="1"/>
    <col min="11" max="16" width="0" hidden="1" customWidth="1"/>
    <col min="17" max="16384" width="8.7109375" hidden="1"/>
  </cols>
  <sheetData>
    <row r="1" spans="1:9" ht="15" hidden="1" x14ac:dyDescent="0.25"/>
    <row r="2" spans="1:9" ht="33" customHeight="1" x14ac:dyDescent="0.25">
      <c r="C2" s="24"/>
    </row>
    <row r="3" spans="1:9" ht="33" customHeight="1" x14ac:dyDescent="0.25">
      <c r="B3" s="271" t="s">
        <v>0</v>
      </c>
      <c r="C3" s="272"/>
      <c r="D3" s="272"/>
      <c r="E3" s="272"/>
      <c r="F3" s="272"/>
      <c r="G3" s="272"/>
      <c r="H3" s="272"/>
      <c r="I3" s="272"/>
    </row>
    <row r="4" spans="1:9" ht="33" customHeight="1" x14ac:dyDescent="0.25">
      <c r="B4" s="273" t="s">
        <v>1</v>
      </c>
      <c r="C4" s="273"/>
      <c r="D4" s="273"/>
      <c r="E4" s="273"/>
      <c r="F4" s="273"/>
      <c r="G4" s="273"/>
      <c r="H4" s="273"/>
      <c r="I4" s="273"/>
    </row>
    <row r="5" spans="1:9" ht="33" customHeight="1" x14ac:dyDescent="0.25">
      <c r="B5" s="66"/>
      <c r="C5" s="66"/>
      <c r="D5" s="66"/>
      <c r="E5" s="66"/>
      <c r="F5" s="66"/>
      <c r="G5" s="66"/>
      <c r="H5" s="66"/>
      <c r="I5" s="66"/>
    </row>
    <row r="6" spans="1:9" ht="33" customHeight="1" x14ac:dyDescent="0.25">
      <c r="B6" s="257" t="s">
        <v>47</v>
      </c>
      <c r="C6" s="257"/>
      <c r="D6" s="257"/>
      <c r="E6" s="257"/>
      <c r="F6" s="257"/>
      <c r="G6" s="257"/>
      <c r="H6" s="257"/>
      <c r="I6" s="257"/>
    </row>
    <row r="7" spans="1:9" ht="33" customHeight="1" x14ac:dyDescent="0.25">
      <c r="A7" s="23"/>
      <c r="B7" s="274" t="s">
        <v>7</v>
      </c>
      <c r="C7" s="272"/>
      <c r="D7" s="272"/>
      <c r="E7" s="272"/>
      <c r="F7" s="272"/>
      <c r="G7" s="272"/>
      <c r="H7" s="272"/>
      <c r="I7" s="272"/>
    </row>
    <row r="8" spans="1:9" ht="30" customHeight="1" x14ac:dyDescent="0.25">
      <c r="B8" s="65"/>
      <c r="C8" s="65"/>
      <c r="D8" s="65"/>
      <c r="E8" s="53"/>
      <c r="F8" s="64"/>
      <c r="G8" s="64"/>
      <c r="H8" s="64"/>
      <c r="I8" s="53"/>
    </row>
    <row r="9" spans="1:9" ht="30" customHeight="1" x14ac:dyDescent="0.25">
      <c r="B9" s="54" t="s">
        <v>14</v>
      </c>
      <c r="C9" s="55" t="s">
        <v>15</v>
      </c>
      <c r="D9" s="55" t="s">
        <v>16</v>
      </c>
      <c r="F9" s="64"/>
      <c r="G9" s="54" t="s">
        <v>39</v>
      </c>
      <c r="H9" s="55" t="s">
        <v>40</v>
      </c>
      <c r="I9" s="55" t="s">
        <v>16</v>
      </c>
    </row>
    <row r="10" spans="1:9" ht="30" customHeight="1" x14ac:dyDescent="0.25">
      <c r="B10" s="56" t="s">
        <v>19</v>
      </c>
      <c r="C10" s="60"/>
      <c r="D10" s="61"/>
      <c r="E10" s="25"/>
      <c r="F10" s="53"/>
      <c r="G10" s="56" t="s">
        <v>19</v>
      </c>
      <c r="H10" s="60"/>
      <c r="I10" s="61"/>
    </row>
    <row r="11" spans="1:9" ht="30" customHeight="1" x14ac:dyDescent="0.25">
      <c r="B11" s="58" t="s">
        <v>22</v>
      </c>
      <c r="C11" s="60"/>
      <c r="D11" s="61"/>
      <c r="E11" s="275" t="s">
        <v>36</v>
      </c>
      <c r="F11" s="276"/>
      <c r="G11" s="58" t="s">
        <v>44</v>
      </c>
      <c r="H11" s="60"/>
      <c r="I11" s="61"/>
    </row>
    <row r="12" spans="1:9" ht="30" customHeight="1" x14ac:dyDescent="0.25">
      <c r="B12" s="56" t="s">
        <v>25</v>
      </c>
      <c r="C12" s="60"/>
      <c r="D12" s="61"/>
      <c r="E12" s="275"/>
      <c r="F12" s="276"/>
      <c r="G12" s="56" t="s">
        <v>46</v>
      </c>
      <c r="H12" s="60"/>
      <c r="I12" s="61"/>
    </row>
    <row r="13" spans="1:9" ht="30" customHeight="1" x14ac:dyDescent="0.25">
      <c r="B13" s="56" t="s">
        <v>28</v>
      </c>
      <c r="C13" s="60"/>
      <c r="D13" s="61"/>
      <c r="E13" s="25"/>
      <c r="F13" s="63"/>
      <c r="G13" s="56" t="s">
        <v>25</v>
      </c>
      <c r="H13" s="60"/>
      <c r="I13" s="61"/>
    </row>
    <row r="14" spans="1:9" ht="30" customHeight="1" x14ac:dyDescent="0.25">
      <c r="B14" s="67"/>
      <c r="C14" s="60"/>
      <c r="D14" s="61"/>
      <c r="E14" s="25"/>
      <c r="F14" s="63"/>
      <c r="G14" s="56" t="s">
        <v>28</v>
      </c>
      <c r="H14" s="60"/>
      <c r="I14" s="61"/>
    </row>
    <row r="15" spans="1:9" ht="30" customHeight="1" x14ac:dyDescent="0.25">
      <c r="B15" s="256"/>
      <c r="C15" s="256"/>
      <c r="D15" s="256"/>
      <c r="E15" s="25"/>
      <c r="F15" s="63"/>
      <c r="G15" s="28"/>
      <c r="H15" s="28"/>
      <c r="I15" s="28"/>
    </row>
    <row r="16" spans="1:9" ht="30" customHeight="1" x14ac:dyDescent="0.25">
      <c r="B16" s="277"/>
      <c r="C16" s="277"/>
      <c r="D16" s="277"/>
      <c r="E16" s="277"/>
      <c r="F16" s="277"/>
      <c r="G16" s="277"/>
      <c r="H16" s="277"/>
      <c r="I16" s="277"/>
    </row>
    <row r="17" spans="2:9" ht="30" customHeight="1" x14ac:dyDescent="0.25">
      <c r="B17" s="274"/>
      <c r="C17" s="274"/>
      <c r="D17" s="274"/>
      <c r="E17" s="274"/>
      <c r="F17" s="274"/>
      <c r="G17" s="274"/>
      <c r="H17" s="274"/>
      <c r="I17" s="274"/>
    </row>
    <row r="18" spans="2:9" ht="30" customHeight="1" x14ac:dyDescent="0.25">
      <c r="B18" s="64"/>
      <c r="C18" s="64"/>
      <c r="D18" s="64"/>
      <c r="E18" s="25"/>
      <c r="F18" s="64"/>
      <c r="G18" s="64"/>
      <c r="H18" s="64"/>
    </row>
    <row r="19" spans="2:9" ht="30" customHeight="1" x14ac:dyDescent="0.25">
      <c r="E19" s="25"/>
      <c r="F19" s="64"/>
      <c r="G19" s="64"/>
      <c r="H19" s="64"/>
      <c r="I19" s="28"/>
    </row>
    <row r="20" spans="2:9" ht="30" customHeight="1" x14ac:dyDescent="0.25">
      <c r="E20" s="25"/>
      <c r="F20" s="53"/>
      <c r="G20" s="68"/>
      <c r="H20" s="68"/>
      <c r="I20" s="28"/>
    </row>
    <row r="21" spans="2:9" ht="30" customHeight="1" x14ac:dyDescent="0.25">
      <c r="E21" s="25"/>
      <c r="F21" s="63"/>
      <c r="G21" s="28"/>
      <c r="H21" s="28"/>
      <c r="I21" s="29"/>
    </row>
    <row r="22" spans="2:9" ht="30" customHeight="1" x14ac:dyDescent="0.25">
      <c r="E22" s="25"/>
      <c r="F22" s="63"/>
      <c r="G22" s="28"/>
      <c r="H22" s="28"/>
      <c r="I22" s="30"/>
    </row>
    <row r="23" spans="2:9" ht="30" customHeight="1" x14ac:dyDescent="0.25">
      <c r="B23" s="63"/>
      <c r="C23" s="64"/>
      <c r="D23" s="25"/>
      <c r="E23" s="25"/>
      <c r="F23" s="63"/>
      <c r="G23" s="28"/>
      <c r="H23" s="28"/>
      <c r="I23" s="29"/>
    </row>
    <row r="24" spans="2:9" ht="30" customHeight="1" x14ac:dyDescent="0.25">
      <c r="B24" s="32"/>
      <c r="C24" s="26"/>
      <c r="D24" s="25"/>
      <c r="E24" s="25"/>
      <c r="F24" s="31"/>
      <c r="G24" s="31"/>
      <c r="H24" s="31"/>
      <c r="I24" s="31"/>
    </row>
    <row r="25" spans="2:9" ht="30" customHeight="1" x14ac:dyDescent="0.25">
      <c r="B25" s="32"/>
      <c r="C25" s="33"/>
      <c r="D25" s="32"/>
      <c r="E25" s="32"/>
      <c r="F25" s="34"/>
      <c r="G25" s="34"/>
      <c r="H25" s="34"/>
      <c r="I25" s="34"/>
    </row>
    <row r="26" spans="2:9" ht="30" customHeight="1" x14ac:dyDescent="0.25">
      <c r="B26" s="32"/>
      <c r="C26" s="26"/>
      <c r="D26" s="25"/>
      <c r="E26" s="25"/>
      <c r="F26" s="31"/>
      <c r="G26" s="31"/>
      <c r="H26" s="31"/>
      <c r="I26" s="31"/>
    </row>
    <row r="27" spans="2:9" ht="30" customHeight="1" x14ac:dyDescent="0.25">
      <c r="B27" s="32"/>
      <c r="C27" s="26"/>
      <c r="D27" s="25"/>
      <c r="E27" s="25"/>
      <c r="F27" s="31"/>
      <c r="G27" s="31"/>
      <c r="H27" s="31"/>
      <c r="I27" s="31"/>
    </row>
    <row r="28" spans="2:9" ht="30" customHeight="1" x14ac:dyDescent="0.25">
      <c r="B28" s="32"/>
      <c r="C28" s="25"/>
      <c r="D28" s="25"/>
      <c r="E28" s="25"/>
      <c r="F28" s="31"/>
      <c r="G28" s="31"/>
      <c r="H28" s="29"/>
      <c r="I28" s="31"/>
    </row>
    <row r="29" spans="2:9" ht="30" customHeight="1" x14ac:dyDescent="0.25">
      <c r="B29" s="32"/>
      <c r="C29" s="26"/>
      <c r="D29" s="25"/>
      <c r="E29" s="25"/>
      <c r="F29" s="31"/>
      <c r="G29" s="31"/>
      <c r="H29" s="31"/>
      <c r="I29" s="31"/>
    </row>
    <row r="30" spans="2:9" ht="30" customHeight="1" x14ac:dyDescent="0.25">
      <c r="B30" s="32"/>
      <c r="C30" s="26"/>
      <c r="D30" s="25"/>
      <c r="E30" s="25"/>
      <c r="F30" s="31"/>
      <c r="G30" s="31"/>
      <c r="H30" s="31"/>
      <c r="I30" s="31"/>
    </row>
    <row r="31" spans="2:9" ht="30" customHeight="1" x14ac:dyDescent="0.25"/>
    <row r="32" spans="2:9" ht="30" customHeight="1" x14ac:dyDescent="0.25">
      <c r="B32" s="260"/>
      <c r="C32" s="261"/>
      <c r="D32" s="261"/>
      <c r="E32" s="37"/>
      <c r="F32" s="262"/>
      <c r="G32" s="262"/>
      <c r="H32" s="262"/>
      <c r="I32" s="262"/>
    </row>
    <row r="33" spans="2:9" ht="30" customHeight="1" x14ac:dyDescent="0.25">
      <c r="B33" s="264"/>
      <c r="C33" s="261"/>
      <c r="D33" s="261"/>
      <c r="E33" s="38"/>
      <c r="F33" s="39"/>
      <c r="G33" s="39"/>
      <c r="H33" s="40"/>
      <c r="I33" s="40"/>
    </row>
    <row r="34" spans="2:9" ht="30" customHeight="1" x14ac:dyDescent="0.25">
      <c r="B34" s="265"/>
      <c r="C34" s="265"/>
      <c r="D34" s="265"/>
      <c r="E34" s="25"/>
      <c r="F34" s="41"/>
      <c r="G34" s="41"/>
      <c r="H34" s="41"/>
      <c r="I34" s="28"/>
    </row>
    <row r="35" spans="2:9" ht="30" customHeight="1" x14ac:dyDescent="0.25">
      <c r="B35" s="263"/>
      <c r="C35" s="263"/>
      <c r="D35" s="263"/>
      <c r="E35" s="40"/>
      <c r="F35" s="42"/>
      <c r="G35" s="42"/>
      <c r="H35" s="42"/>
      <c r="I35" s="43"/>
    </row>
    <row r="36" spans="2:9" ht="30" customHeight="1" x14ac:dyDescent="0.25">
      <c r="B36" s="268"/>
      <c r="C36" s="268"/>
      <c r="D36" s="268"/>
      <c r="E36" s="38"/>
      <c r="F36" s="28"/>
      <c r="G36" s="28"/>
      <c r="H36" s="28"/>
      <c r="I36" s="28"/>
    </row>
    <row r="37" spans="2:9" ht="30" customHeight="1" x14ac:dyDescent="0.25">
      <c r="B37" s="269"/>
      <c r="C37" s="269"/>
      <c r="D37" s="269"/>
      <c r="E37" s="38"/>
      <c r="F37" s="41"/>
      <c r="G37" s="41"/>
      <c r="H37" s="41"/>
      <c r="I37" s="28"/>
    </row>
    <row r="38" spans="2:9" ht="30" customHeight="1" x14ac:dyDescent="0.25">
      <c r="B38" s="263"/>
      <c r="C38" s="263"/>
      <c r="D38" s="263"/>
      <c r="E38" s="40"/>
      <c r="F38" s="42"/>
      <c r="G38" s="42"/>
      <c r="H38" s="42"/>
      <c r="I38" s="43"/>
    </row>
    <row r="39" spans="2:9" ht="30" customHeight="1" x14ac:dyDescent="0.25">
      <c r="B39" s="268"/>
      <c r="C39" s="268"/>
      <c r="D39" s="268"/>
      <c r="E39" s="38"/>
      <c r="F39" s="41"/>
      <c r="G39" s="41"/>
      <c r="H39" s="41"/>
      <c r="I39" s="28"/>
    </row>
    <row r="40" spans="2:9" ht="30" customHeight="1" x14ac:dyDescent="0.25">
      <c r="B40" s="268"/>
      <c r="C40" s="268"/>
      <c r="D40" s="268"/>
      <c r="E40" s="38"/>
      <c r="F40" s="41"/>
      <c r="G40" s="41"/>
      <c r="H40" s="41"/>
      <c r="I40" s="28"/>
    </row>
    <row r="41" spans="2:9" ht="30" customHeight="1" x14ac:dyDescent="0.25">
      <c r="B41" s="268"/>
      <c r="C41" s="268"/>
      <c r="D41" s="268"/>
      <c r="E41" s="38"/>
      <c r="F41" s="41"/>
      <c r="G41" s="41"/>
      <c r="H41" s="41"/>
      <c r="I41" s="28"/>
    </row>
    <row r="42" spans="2:9" ht="30" customHeight="1" x14ac:dyDescent="0.25">
      <c r="B42" s="263"/>
      <c r="C42" s="263"/>
      <c r="D42" s="263"/>
      <c r="E42" s="40"/>
      <c r="F42" s="41"/>
      <c r="G42" s="41"/>
      <c r="H42" s="41"/>
      <c r="I42" s="28"/>
    </row>
    <row r="43" spans="2:9" ht="30" customHeight="1" x14ac:dyDescent="0.25">
      <c r="B43" s="270"/>
      <c r="C43" s="270"/>
      <c r="D43" s="270"/>
      <c r="E43" s="44"/>
      <c r="F43" s="44"/>
      <c r="G43" s="44"/>
      <c r="H43" s="44"/>
      <c r="I43" s="29"/>
    </row>
    <row r="44" spans="2:9" ht="30" customHeight="1" x14ac:dyDescent="0.25">
      <c r="B44" s="268"/>
      <c r="C44" s="268"/>
      <c r="D44" s="268"/>
      <c r="E44" s="38"/>
      <c r="F44" s="41"/>
      <c r="G44" s="41"/>
      <c r="H44" s="41"/>
      <c r="I44" s="28"/>
    </row>
    <row r="45" spans="2:9" ht="30" customHeight="1" x14ac:dyDescent="0.25">
      <c r="B45" s="268"/>
      <c r="C45" s="268"/>
      <c r="D45" s="268"/>
      <c r="E45" s="38"/>
      <c r="F45" s="41"/>
      <c r="G45" s="41"/>
      <c r="H45" s="41"/>
      <c r="I45" s="28"/>
    </row>
    <row r="46" spans="2:9" ht="30" customHeight="1" x14ac:dyDescent="0.25">
      <c r="B46" s="263"/>
      <c r="C46" s="263"/>
      <c r="D46" s="263"/>
      <c r="E46" s="40"/>
      <c r="F46" s="42"/>
      <c r="G46" s="42"/>
      <c r="H46" s="42"/>
      <c r="I46" s="43"/>
    </row>
    <row r="47" spans="2:9" ht="30" customHeight="1" x14ac:dyDescent="0.25">
      <c r="B47" s="263"/>
      <c r="C47" s="263"/>
      <c r="D47" s="263"/>
      <c r="E47" s="40"/>
      <c r="F47" s="42"/>
      <c r="G47" s="42"/>
      <c r="H47" s="42"/>
      <c r="I47" s="42"/>
    </row>
    <row r="48" spans="2:9" ht="30" customHeight="1" x14ac:dyDescent="0.25">
      <c r="B48" s="266"/>
      <c r="C48" s="266"/>
      <c r="D48" s="266"/>
      <c r="E48" s="25"/>
      <c r="F48" s="31"/>
      <c r="G48" s="31"/>
      <c r="H48" s="31"/>
      <c r="I48" s="31"/>
    </row>
    <row r="49" spans="2:9" ht="30" customHeight="1" x14ac:dyDescent="0.25">
      <c r="B49" s="267"/>
      <c r="C49" s="267"/>
      <c r="D49" s="267"/>
      <c r="E49" s="38"/>
      <c r="F49" s="45"/>
      <c r="G49" s="45"/>
      <c r="H49" s="45"/>
      <c r="I49" s="45"/>
    </row>
    <row r="50" spans="2:9" ht="30" customHeight="1" x14ac:dyDescent="0.25">
      <c r="B50" s="38"/>
      <c r="E50" s="47"/>
      <c r="F50" s="48"/>
      <c r="G50" s="48"/>
      <c r="H50" s="48"/>
      <c r="I50" s="48"/>
    </row>
    <row r="51" spans="2:9" ht="30" customHeight="1" x14ac:dyDescent="0.25">
      <c r="B51" s="268"/>
      <c r="C51" s="268"/>
      <c r="D51" s="268"/>
      <c r="E51" s="25"/>
      <c r="F51" s="49"/>
      <c r="G51" s="49"/>
      <c r="H51" s="49"/>
      <c r="I51" s="49"/>
    </row>
    <row r="52" spans="2:9" ht="30" customHeight="1" x14ac:dyDescent="0.25">
      <c r="B52" s="269"/>
      <c r="C52" s="269"/>
      <c r="D52" s="269"/>
      <c r="E52" s="25"/>
      <c r="F52" s="49"/>
      <c r="G52" s="49"/>
      <c r="H52" s="49"/>
      <c r="I52" s="49"/>
    </row>
    <row r="53" spans="2:9" ht="30" customHeight="1" x14ac:dyDescent="0.25">
      <c r="B53" s="263"/>
      <c r="C53" s="263"/>
      <c r="D53" s="263"/>
      <c r="E53" s="50"/>
      <c r="F53" s="51"/>
      <c r="G53" s="52"/>
      <c r="H53" s="51"/>
      <c r="I53" s="51"/>
    </row>
    <row r="54" spans="2:9" ht="15" hidden="1" x14ac:dyDescent="0.25"/>
    <row r="55" spans="2:9" ht="15" hidden="1" x14ac:dyDescent="0.25"/>
    <row r="56" spans="2:9" ht="15" hidden="1" x14ac:dyDescent="0.25"/>
    <row r="57" spans="2:9" ht="15" hidden="1" x14ac:dyDescent="0.25"/>
    <row r="58" spans="2:9" ht="15" hidden="1" x14ac:dyDescent="0.25"/>
  </sheetData>
  <mergeCells count="30">
    <mergeCell ref="B52:D52"/>
    <mergeCell ref="B53:D53"/>
    <mergeCell ref="B6:I6"/>
    <mergeCell ref="B7:I7"/>
    <mergeCell ref="E11:F12"/>
    <mergeCell ref="B16:I16"/>
    <mergeCell ref="B17:I17"/>
    <mergeCell ref="B45:D45"/>
    <mergeCell ref="B46:D46"/>
    <mergeCell ref="B47:D47"/>
    <mergeCell ref="B48:D48"/>
    <mergeCell ref="B49:D49"/>
    <mergeCell ref="B51:D51"/>
    <mergeCell ref="B39:D39"/>
    <mergeCell ref="B40:D40"/>
    <mergeCell ref="B41:D41"/>
    <mergeCell ref="B42:D42"/>
    <mergeCell ref="B43:D43"/>
    <mergeCell ref="B44:D44"/>
    <mergeCell ref="B33:D33"/>
    <mergeCell ref="B34:D34"/>
    <mergeCell ref="B35:D35"/>
    <mergeCell ref="B36:D36"/>
    <mergeCell ref="B37:D37"/>
    <mergeCell ref="B38:D38"/>
    <mergeCell ref="B15:D15"/>
    <mergeCell ref="B32:D32"/>
    <mergeCell ref="F32:I32"/>
    <mergeCell ref="B3:I3"/>
    <mergeCell ref="B4:I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98FE-FBCB-43C4-86F9-ABC3E272E8FB}">
  <dimension ref="A1:XFC122"/>
  <sheetViews>
    <sheetView showGridLines="0" topLeftCell="A90" zoomScale="90" zoomScaleNormal="90" workbookViewId="0">
      <selection activeCell="I51" sqref="I51:I64"/>
    </sheetView>
  </sheetViews>
  <sheetFormatPr defaultColWidth="0" defaultRowHeight="0" customHeight="1" zeroHeight="1" x14ac:dyDescent="0.25"/>
  <cols>
    <col min="1" max="1" width="8.7109375" customWidth="1"/>
    <col min="2" max="2" width="28.7109375" customWidth="1"/>
    <col min="3" max="9" width="25.7109375" customWidth="1"/>
    <col min="10" max="10" width="8.7109375" customWidth="1"/>
    <col min="11" max="11" width="8.7109375" hidden="1"/>
    <col min="12" max="12" width="30.7109375" hidden="1"/>
    <col min="13" max="16383" width="8.7109375" hidden="1"/>
    <col min="16384" max="16384" width="6.28515625" hidden="1"/>
  </cols>
  <sheetData>
    <row r="1" spans="1:9" ht="15" hidden="1" x14ac:dyDescent="0.25"/>
    <row r="2" spans="1:9" ht="33" customHeight="1" x14ac:dyDescent="0.25">
      <c r="A2" s="23">
        <v>1000</v>
      </c>
      <c r="B2" s="24"/>
      <c r="C2" s="24"/>
    </row>
    <row r="3" spans="1:9" ht="33" customHeight="1" x14ac:dyDescent="0.25">
      <c r="B3" s="271" t="s">
        <v>149</v>
      </c>
      <c r="C3" s="271"/>
      <c r="D3" s="271"/>
      <c r="E3" s="271"/>
      <c r="F3" s="271"/>
      <c r="G3" s="271"/>
      <c r="H3" s="271"/>
      <c r="I3" s="271"/>
    </row>
    <row r="4" spans="1:9" ht="35.1" customHeight="1" x14ac:dyDescent="0.25">
      <c r="B4" s="280" t="s">
        <v>126</v>
      </c>
      <c r="C4" s="280"/>
      <c r="D4" s="273"/>
      <c r="E4" s="273"/>
      <c r="F4" s="273"/>
      <c r="G4" s="273"/>
      <c r="H4" s="273"/>
      <c r="I4" s="273"/>
    </row>
    <row r="5" spans="1:9" ht="35.1" customHeight="1" x14ac:dyDescent="0.25">
      <c r="B5" s="78"/>
      <c r="C5" s="78"/>
      <c r="D5" s="66"/>
      <c r="E5" s="66"/>
      <c r="F5" s="66"/>
      <c r="G5" s="66"/>
      <c r="H5" s="66"/>
      <c r="I5" s="66"/>
    </row>
    <row r="6" spans="1:9" ht="33" customHeight="1" x14ac:dyDescent="0.25">
      <c r="B6" s="73"/>
      <c r="C6" s="283" t="s">
        <v>123</v>
      </c>
      <c r="D6" s="283"/>
      <c r="F6" s="283" t="s">
        <v>124</v>
      </c>
      <c r="G6" s="283"/>
      <c r="H6" s="283"/>
      <c r="I6" s="66"/>
    </row>
    <row r="7" spans="1:9" ht="66" customHeight="1" x14ac:dyDescent="0.25">
      <c r="B7" s="66"/>
      <c r="C7" s="128" t="s">
        <v>385</v>
      </c>
      <c r="D7" s="128" t="s">
        <v>386</v>
      </c>
      <c r="F7" s="128" t="s">
        <v>387</v>
      </c>
      <c r="G7" s="128" t="s">
        <v>388</v>
      </c>
      <c r="H7" s="128" t="s">
        <v>125</v>
      </c>
      <c r="I7" s="72"/>
    </row>
    <row r="8" spans="1:9" ht="33" customHeight="1" x14ac:dyDescent="0.25">
      <c r="B8" s="66"/>
      <c r="C8" s="146"/>
      <c r="D8" s="146"/>
      <c r="F8" s="146"/>
      <c r="G8" s="146"/>
      <c r="H8" s="146"/>
      <c r="I8" s="66"/>
    </row>
    <row r="9" spans="1:9" ht="33" customHeight="1" x14ac:dyDescent="0.25">
      <c r="B9" s="66"/>
      <c r="C9" s="66"/>
      <c r="D9" s="66"/>
      <c r="E9" s="66"/>
      <c r="F9" s="66"/>
      <c r="G9" s="66"/>
      <c r="H9" s="66"/>
      <c r="I9" s="66"/>
    </row>
    <row r="10" spans="1:9" ht="30" customHeight="1" x14ac:dyDescent="0.25">
      <c r="B10" s="281" t="s">
        <v>389</v>
      </c>
      <c r="C10" s="281"/>
      <c r="D10" s="281"/>
      <c r="E10" s="281"/>
      <c r="F10" s="281"/>
      <c r="G10" s="281"/>
      <c r="H10" s="281"/>
      <c r="I10" s="281"/>
    </row>
    <row r="11" spans="1:9" ht="60" customHeight="1" x14ac:dyDescent="0.25">
      <c r="B11" s="258" t="s">
        <v>390</v>
      </c>
      <c r="C11" s="258"/>
      <c r="D11" s="258"/>
      <c r="E11" s="258"/>
      <c r="F11" s="258"/>
      <c r="G11" s="258"/>
      <c r="H11" s="258"/>
      <c r="I11" s="258"/>
    </row>
    <row r="12" spans="1:9" ht="20.100000000000001" customHeight="1" x14ac:dyDescent="0.25">
      <c r="B12" s="127"/>
      <c r="C12" s="127"/>
      <c r="D12" s="127"/>
      <c r="E12" s="127"/>
      <c r="F12" s="127"/>
      <c r="G12" s="127"/>
      <c r="H12" s="127"/>
      <c r="I12" s="127"/>
    </row>
    <row r="13" spans="1:9" ht="30" customHeight="1" x14ac:dyDescent="0.25">
      <c r="D13" s="55" t="s">
        <v>127</v>
      </c>
      <c r="E13" s="55" t="s">
        <v>437</v>
      </c>
      <c r="F13" s="55" t="s">
        <v>135</v>
      </c>
      <c r="G13" s="55" t="s">
        <v>133</v>
      </c>
      <c r="H13" s="68"/>
    </row>
    <row r="14" spans="1:9" ht="30" customHeight="1" x14ac:dyDescent="0.25">
      <c r="D14" s="131" t="s">
        <v>128</v>
      </c>
      <c r="E14" s="145"/>
      <c r="F14" s="145"/>
      <c r="G14" s="142">
        <v>468</v>
      </c>
    </row>
    <row r="15" spans="1:9" ht="30" customHeight="1" x14ac:dyDescent="0.25">
      <c r="D15" s="131" t="s">
        <v>286</v>
      </c>
      <c r="E15" s="145"/>
      <c r="F15" s="145"/>
      <c r="G15" s="142">
        <v>3</v>
      </c>
    </row>
    <row r="16" spans="1:9" ht="30" customHeight="1" x14ac:dyDescent="0.25">
      <c r="D16" s="131" t="s">
        <v>129</v>
      </c>
      <c r="E16" s="145"/>
      <c r="F16" s="145"/>
      <c r="G16" s="142">
        <v>14</v>
      </c>
    </row>
    <row r="17" spans="2:9" ht="30" customHeight="1" x14ac:dyDescent="0.25">
      <c r="D17" s="131" t="s">
        <v>130</v>
      </c>
      <c r="E17" s="145"/>
      <c r="F17" s="145"/>
      <c r="G17" s="142">
        <v>30</v>
      </c>
    </row>
    <row r="18" spans="2:9" ht="30" customHeight="1" x14ac:dyDescent="0.25">
      <c r="D18" s="131" t="s">
        <v>436</v>
      </c>
      <c r="E18" s="145"/>
      <c r="F18" s="145"/>
      <c r="G18" s="225">
        <v>4</v>
      </c>
    </row>
    <row r="19" spans="2:9" ht="30" customHeight="1" x14ac:dyDescent="0.25">
      <c r="D19" s="131" t="s">
        <v>131</v>
      </c>
      <c r="E19" s="145"/>
      <c r="F19" s="145"/>
      <c r="G19" s="142">
        <v>0</v>
      </c>
    </row>
    <row r="20" spans="2:9" ht="30" customHeight="1" x14ac:dyDescent="0.25">
      <c r="D20" s="187" t="s">
        <v>132</v>
      </c>
      <c r="E20" s="145"/>
      <c r="F20" s="145"/>
      <c r="G20" s="145"/>
    </row>
    <row r="21" spans="2:9" ht="30" customHeight="1" x14ac:dyDescent="0.25"/>
    <row r="22" spans="2:9" ht="30" customHeight="1" x14ac:dyDescent="0.25">
      <c r="D22" s="55" t="s">
        <v>134</v>
      </c>
      <c r="E22" s="55" t="s">
        <v>318</v>
      </c>
      <c r="F22" s="55" t="s">
        <v>136</v>
      </c>
      <c r="G22" s="55" t="s">
        <v>137</v>
      </c>
    </row>
    <row r="23" spans="2:9" ht="30" customHeight="1" x14ac:dyDescent="0.25">
      <c r="D23" s="131" t="s">
        <v>138</v>
      </c>
      <c r="E23" s="145"/>
      <c r="F23" s="142">
        <v>21</v>
      </c>
      <c r="G23" s="142">
        <v>268</v>
      </c>
    </row>
    <row r="24" spans="2:9" ht="30" customHeight="1" x14ac:dyDescent="0.25">
      <c r="D24" s="131" t="s">
        <v>139</v>
      </c>
      <c r="E24" s="145"/>
      <c r="F24" s="142">
        <v>42</v>
      </c>
      <c r="G24" s="142">
        <v>206</v>
      </c>
    </row>
    <row r="25" spans="2:9" ht="30" customHeight="1" x14ac:dyDescent="0.25">
      <c r="D25" s="131" t="s">
        <v>131</v>
      </c>
      <c r="E25" s="145"/>
      <c r="F25" s="142">
        <v>0</v>
      </c>
      <c r="G25" s="142">
        <v>0</v>
      </c>
    </row>
    <row r="26" spans="2:9" ht="30" customHeight="1" x14ac:dyDescent="0.25">
      <c r="D26" s="131" t="s">
        <v>140</v>
      </c>
      <c r="E26" s="145"/>
      <c r="F26" s="145"/>
      <c r="G26" s="142">
        <v>0</v>
      </c>
      <c r="H26" s="108"/>
    </row>
    <row r="27" spans="2:9" ht="30" customHeight="1" x14ac:dyDescent="0.25">
      <c r="D27" s="131" t="s">
        <v>143</v>
      </c>
      <c r="E27" s="145"/>
      <c r="F27" s="145"/>
      <c r="G27" s="142">
        <v>0</v>
      </c>
      <c r="H27" s="108"/>
    </row>
    <row r="28" spans="2:9" ht="30" customHeight="1" x14ac:dyDescent="0.25">
      <c r="D28" s="188" t="s">
        <v>132</v>
      </c>
      <c r="E28" s="145"/>
      <c r="F28" s="145"/>
      <c r="G28" s="145"/>
      <c r="H28" s="108"/>
    </row>
    <row r="29" spans="2:9" ht="35.1" customHeight="1" x14ac:dyDescent="0.25">
      <c r="D29" s="284" t="s">
        <v>141</v>
      </c>
      <c r="E29" s="284"/>
      <c r="F29" s="284"/>
      <c r="G29" s="284"/>
      <c r="H29" s="108"/>
    </row>
    <row r="30" spans="2:9" ht="35.1" customHeight="1" x14ac:dyDescent="0.25">
      <c r="D30" s="285" t="s">
        <v>142</v>
      </c>
      <c r="E30" s="286"/>
      <c r="F30" s="286"/>
      <c r="G30" s="286"/>
      <c r="H30" s="108"/>
    </row>
    <row r="31" spans="2:9" ht="30" customHeight="1" x14ac:dyDescent="0.25">
      <c r="D31" s="129"/>
      <c r="E31" s="129"/>
      <c r="F31" s="129"/>
      <c r="G31" s="129"/>
      <c r="H31" s="108"/>
    </row>
    <row r="32" spans="2:9" ht="30" customHeight="1" x14ac:dyDescent="0.25">
      <c r="B32" s="287" t="s">
        <v>432</v>
      </c>
      <c r="C32" s="281"/>
      <c r="D32" s="281"/>
      <c r="E32" s="281"/>
      <c r="F32" s="281"/>
      <c r="G32" s="281"/>
      <c r="H32" s="281"/>
      <c r="I32" s="281"/>
    </row>
    <row r="33" spans="2:9" ht="60" customHeight="1" x14ac:dyDescent="0.25">
      <c r="B33" s="258" t="s">
        <v>391</v>
      </c>
      <c r="C33" s="288"/>
      <c r="D33" s="288"/>
      <c r="E33" s="288"/>
      <c r="F33" s="288"/>
      <c r="G33" s="288"/>
      <c r="H33" s="288"/>
      <c r="I33" s="288"/>
    </row>
    <row r="34" spans="2:9" ht="20.100000000000001" customHeight="1" x14ac:dyDescent="0.25">
      <c r="D34" s="28"/>
      <c r="H34" s="74"/>
      <c r="I34" s="28"/>
    </row>
    <row r="35" spans="2:9" ht="30" customHeight="1" x14ac:dyDescent="0.25">
      <c r="D35" s="55" t="s">
        <v>144</v>
      </c>
      <c r="E35" s="55" t="s">
        <v>145</v>
      </c>
      <c r="F35" s="55" t="s">
        <v>146</v>
      </c>
      <c r="G35" s="55" t="s">
        <v>147</v>
      </c>
      <c r="H35" s="68"/>
      <c r="I35" s="68"/>
    </row>
    <row r="36" spans="2:9" ht="30" customHeight="1" x14ac:dyDescent="0.25">
      <c r="D36" s="131" t="s">
        <v>500</v>
      </c>
      <c r="E36" s="145"/>
      <c r="F36" s="226">
        <f>0.1*2.356</f>
        <v>0.2356</v>
      </c>
      <c r="G36" s="144">
        <f>0.9*2.356</f>
        <v>2.1204000000000001</v>
      </c>
      <c r="H36" s="28"/>
      <c r="I36" s="63"/>
    </row>
    <row r="37" spans="2:9" ht="30" customHeight="1" x14ac:dyDescent="0.25">
      <c r="D37" s="131" t="s">
        <v>499</v>
      </c>
      <c r="E37" s="145"/>
      <c r="F37" s="226">
        <f>0.1*2.748</f>
        <v>0.27480000000000004</v>
      </c>
      <c r="G37" s="144">
        <f>0.9*2.748</f>
        <v>2.4732000000000003</v>
      </c>
      <c r="H37" s="28"/>
      <c r="I37" s="63"/>
    </row>
    <row r="38" spans="2:9" ht="30" customHeight="1" x14ac:dyDescent="0.25">
      <c r="D38" s="131" t="s">
        <v>148</v>
      </c>
      <c r="E38" s="145"/>
      <c r="F38" s="226">
        <f>0.1*2.659</f>
        <v>0.26589999999999997</v>
      </c>
      <c r="G38" s="144">
        <f>0.9*2.659</f>
        <v>2.3931</v>
      </c>
      <c r="H38" s="28"/>
      <c r="I38" s="63"/>
    </row>
    <row r="39" spans="2:9" ht="30" customHeight="1" x14ac:dyDescent="0.25">
      <c r="D39" s="131" t="s">
        <v>49</v>
      </c>
      <c r="E39" s="145"/>
      <c r="F39" s="144">
        <v>1.1499999999999999</v>
      </c>
      <c r="G39" s="142">
        <v>0</v>
      </c>
      <c r="H39" s="28"/>
      <c r="I39" s="63"/>
    </row>
    <row r="40" spans="2:9" ht="30" customHeight="1" x14ac:dyDescent="0.25">
      <c r="D40" s="131" t="s">
        <v>50</v>
      </c>
      <c r="E40" s="145"/>
      <c r="F40" s="144">
        <v>0.43</v>
      </c>
      <c r="G40" s="142">
        <v>0</v>
      </c>
      <c r="H40" s="28"/>
      <c r="I40" s="63"/>
    </row>
    <row r="41" spans="2:9" ht="30" customHeight="1" x14ac:dyDescent="0.25">
      <c r="D41" s="131" t="s">
        <v>51</v>
      </c>
      <c r="E41" s="145"/>
      <c r="F41" s="144">
        <v>1.1000000000000001</v>
      </c>
      <c r="G41" s="142">
        <v>0</v>
      </c>
      <c r="H41" s="28"/>
      <c r="I41" s="63"/>
    </row>
    <row r="42" spans="2:9" ht="30" customHeight="1" x14ac:dyDescent="0.25">
      <c r="D42" s="131" t="s">
        <v>104</v>
      </c>
      <c r="E42" s="145"/>
      <c r="F42" s="144">
        <v>0.52</v>
      </c>
      <c r="G42" s="228">
        <v>0</v>
      </c>
      <c r="H42" s="28"/>
      <c r="I42" s="63"/>
    </row>
    <row r="43" spans="2:9" ht="30" customHeight="1" x14ac:dyDescent="0.25">
      <c r="D43" s="131" t="s">
        <v>502</v>
      </c>
      <c r="E43" s="145"/>
      <c r="F43" s="144">
        <v>0.11</v>
      </c>
      <c r="G43" s="142">
        <v>0</v>
      </c>
      <c r="H43" s="28"/>
      <c r="I43" s="62"/>
    </row>
    <row r="44" spans="2:9" ht="30" customHeight="1" x14ac:dyDescent="0.25">
      <c r="D44" s="187" t="s">
        <v>132</v>
      </c>
      <c r="E44" s="145"/>
      <c r="F44" s="145"/>
      <c r="G44" s="145"/>
      <c r="H44" s="28"/>
      <c r="I44" s="62"/>
    </row>
    <row r="45" spans="2:9" ht="30" customHeight="1" x14ac:dyDescent="0.25">
      <c r="D45" s="187" t="s">
        <v>132</v>
      </c>
      <c r="E45" s="145"/>
      <c r="F45" s="145"/>
      <c r="G45" s="145"/>
      <c r="H45" s="28"/>
      <c r="I45" s="62"/>
    </row>
    <row r="46" spans="2:9" ht="30" customHeight="1" x14ac:dyDescent="0.25">
      <c r="B46" s="86"/>
      <c r="C46" s="86"/>
      <c r="D46" s="229" t="s">
        <v>501</v>
      </c>
      <c r="E46" s="86"/>
      <c r="F46" s="38"/>
      <c r="G46" s="38"/>
      <c r="H46" s="41"/>
      <c r="I46" s="41"/>
    </row>
    <row r="47" spans="2:9" ht="30" customHeight="1" x14ac:dyDescent="0.25">
      <c r="B47" s="281" t="s">
        <v>392</v>
      </c>
      <c r="C47" s="281"/>
      <c r="D47" s="281"/>
      <c r="E47" s="281"/>
      <c r="F47" s="281"/>
      <c r="G47" s="281"/>
      <c r="H47" s="281"/>
      <c r="I47" s="281"/>
    </row>
    <row r="48" spans="2:9" ht="50.1" customHeight="1" x14ac:dyDescent="0.25">
      <c r="B48" s="258" t="s">
        <v>393</v>
      </c>
      <c r="C48" s="288"/>
      <c r="D48" s="288"/>
      <c r="E48" s="288"/>
      <c r="F48" s="288"/>
      <c r="G48" s="288"/>
      <c r="H48" s="288"/>
      <c r="I48" s="288"/>
    </row>
    <row r="49" spans="2:9" ht="20.100000000000001" customHeight="1" x14ac:dyDescent="0.25">
      <c r="B49" s="38"/>
      <c r="C49" s="96" t="s">
        <v>52</v>
      </c>
      <c r="D49" s="38"/>
      <c r="E49" s="38"/>
      <c r="F49" s="38"/>
      <c r="G49" s="38"/>
      <c r="H49" s="38"/>
      <c r="I49" s="38"/>
    </row>
    <row r="50" spans="2:9" ht="30" customHeight="1" x14ac:dyDescent="0.25">
      <c r="B50" s="295" t="s">
        <v>150</v>
      </c>
      <c r="C50" s="296"/>
      <c r="D50" s="55" t="s">
        <v>317</v>
      </c>
      <c r="E50" s="54" t="s">
        <v>439</v>
      </c>
      <c r="F50" s="54" t="s">
        <v>151</v>
      </c>
      <c r="G50" s="55" t="s">
        <v>152</v>
      </c>
      <c r="H50" s="55" t="s">
        <v>441</v>
      </c>
      <c r="I50" s="55" t="s">
        <v>440</v>
      </c>
    </row>
    <row r="51" spans="2:9" ht="30" customHeight="1" x14ac:dyDescent="0.25">
      <c r="B51" s="297" t="s">
        <v>53</v>
      </c>
      <c r="C51" s="298"/>
      <c r="D51" s="189" t="s">
        <v>154</v>
      </c>
      <c r="E51" s="145"/>
      <c r="F51" s="145">
        <v>100</v>
      </c>
      <c r="G51" s="148"/>
      <c r="H51" s="88">
        <v>0</v>
      </c>
      <c r="I51" s="144">
        <f>IF(G51="Fossil free", 0.01, 0.07)</f>
        <v>7.0000000000000007E-2</v>
      </c>
    </row>
    <row r="52" spans="2:9" ht="30" customHeight="1" x14ac:dyDescent="0.25">
      <c r="B52" s="299"/>
      <c r="C52" s="300"/>
      <c r="D52" s="189" t="s">
        <v>155</v>
      </c>
      <c r="E52" s="145"/>
      <c r="F52" s="145">
        <v>100</v>
      </c>
      <c r="G52" s="148"/>
      <c r="H52" s="88">
        <v>14.9</v>
      </c>
      <c r="I52" s="144">
        <f t="shared" ref="I52:I64" si="0">IF(G52="Fossil free", 0.01, 0.07)</f>
        <v>7.0000000000000007E-2</v>
      </c>
    </row>
    <row r="53" spans="2:9" ht="30" customHeight="1" x14ac:dyDescent="0.25">
      <c r="B53" s="297" t="s">
        <v>153</v>
      </c>
      <c r="C53" s="298"/>
      <c r="D53" s="189" t="s">
        <v>156</v>
      </c>
      <c r="E53" s="145"/>
      <c r="F53" s="145">
        <v>100</v>
      </c>
      <c r="G53" s="148"/>
      <c r="H53" s="88">
        <v>0</v>
      </c>
      <c r="I53" s="144">
        <f t="shared" si="0"/>
        <v>7.0000000000000007E-2</v>
      </c>
    </row>
    <row r="54" spans="2:9" ht="30" customHeight="1" x14ac:dyDescent="0.25">
      <c r="B54" s="299"/>
      <c r="C54" s="300"/>
      <c r="D54" s="189" t="s">
        <v>157</v>
      </c>
      <c r="E54" s="145"/>
      <c r="F54" s="145">
        <v>100</v>
      </c>
      <c r="G54" s="148"/>
      <c r="H54" s="88">
        <v>1600</v>
      </c>
      <c r="I54" s="144">
        <f t="shared" si="0"/>
        <v>7.0000000000000007E-2</v>
      </c>
    </row>
    <row r="55" spans="2:9" ht="30" customHeight="1" x14ac:dyDescent="0.25">
      <c r="B55" s="301" t="s">
        <v>394</v>
      </c>
      <c r="C55" s="302"/>
      <c r="D55" s="189" t="s">
        <v>157</v>
      </c>
      <c r="E55" s="145"/>
      <c r="F55" s="145">
        <v>100</v>
      </c>
      <c r="G55" s="148"/>
      <c r="H55" s="88">
        <v>420</v>
      </c>
      <c r="I55" s="144">
        <f t="shared" si="0"/>
        <v>7.0000000000000007E-2</v>
      </c>
    </row>
    <row r="56" spans="2:9" ht="30" customHeight="1" x14ac:dyDescent="0.25">
      <c r="B56" s="297" t="s">
        <v>396</v>
      </c>
      <c r="C56" s="303"/>
      <c r="D56" s="189" t="s">
        <v>162</v>
      </c>
      <c r="E56" s="145"/>
      <c r="F56" s="145">
        <v>100</v>
      </c>
      <c r="G56" s="148"/>
      <c r="H56" s="88">
        <v>0</v>
      </c>
      <c r="I56" s="144">
        <f t="shared" si="0"/>
        <v>7.0000000000000007E-2</v>
      </c>
    </row>
    <row r="57" spans="2:9" ht="30" customHeight="1" x14ac:dyDescent="0.25">
      <c r="B57" s="304"/>
      <c r="C57" s="305"/>
      <c r="D57" s="189" t="s">
        <v>157</v>
      </c>
      <c r="E57" s="145"/>
      <c r="F57" s="145">
        <v>100</v>
      </c>
      <c r="G57" s="148"/>
      <c r="H57" s="88">
        <v>124</v>
      </c>
      <c r="I57" s="144">
        <f t="shared" si="0"/>
        <v>7.0000000000000007E-2</v>
      </c>
    </row>
    <row r="58" spans="2:9" ht="30" customHeight="1" x14ac:dyDescent="0.25">
      <c r="B58" s="306"/>
      <c r="C58" s="305"/>
      <c r="D58" s="189" t="s">
        <v>158</v>
      </c>
      <c r="E58" s="145"/>
      <c r="F58" s="145">
        <v>100</v>
      </c>
      <c r="G58" s="148"/>
      <c r="H58" s="88">
        <v>360</v>
      </c>
      <c r="I58" s="144">
        <f t="shared" si="0"/>
        <v>7.0000000000000007E-2</v>
      </c>
    </row>
    <row r="59" spans="2:9" ht="30" customHeight="1" x14ac:dyDescent="0.25">
      <c r="B59" s="306"/>
      <c r="C59" s="305"/>
      <c r="D59" s="189" t="s">
        <v>159</v>
      </c>
      <c r="E59" s="145"/>
      <c r="F59" s="145">
        <v>100</v>
      </c>
      <c r="G59" s="148"/>
      <c r="H59" s="88">
        <v>360</v>
      </c>
      <c r="I59" s="144">
        <f t="shared" si="0"/>
        <v>7.0000000000000007E-2</v>
      </c>
    </row>
    <row r="60" spans="2:9" ht="30" customHeight="1" x14ac:dyDescent="0.25">
      <c r="B60" s="307"/>
      <c r="C60" s="308"/>
      <c r="D60" s="189" t="s">
        <v>160</v>
      </c>
      <c r="E60" s="145"/>
      <c r="F60" s="145">
        <v>100</v>
      </c>
      <c r="G60" s="148"/>
      <c r="H60" s="88">
        <v>180</v>
      </c>
      <c r="I60" s="144">
        <f t="shared" si="0"/>
        <v>7.0000000000000007E-2</v>
      </c>
    </row>
    <row r="61" spans="2:9" ht="30" customHeight="1" x14ac:dyDescent="0.25">
      <c r="B61" s="304" t="s">
        <v>395</v>
      </c>
      <c r="C61" s="309"/>
      <c r="D61" s="189" t="s">
        <v>154</v>
      </c>
      <c r="E61" s="145"/>
      <c r="F61" s="145">
        <v>100</v>
      </c>
      <c r="G61" s="148"/>
      <c r="H61" s="88">
        <v>0</v>
      </c>
      <c r="I61" s="144">
        <f t="shared" si="0"/>
        <v>7.0000000000000007E-2</v>
      </c>
    </row>
    <row r="62" spans="2:9" ht="30" customHeight="1" x14ac:dyDescent="0.25">
      <c r="B62" s="299"/>
      <c r="C62" s="300"/>
      <c r="D62" s="189" t="s">
        <v>155</v>
      </c>
      <c r="E62" s="145"/>
      <c r="F62" s="145">
        <v>100</v>
      </c>
      <c r="G62" s="148"/>
      <c r="H62" s="88">
        <v>14.9</v>
      </c>
      <c r="I62" s="144">
        <f t="shared" si="0"/>
        <v>7.0000000000000007E-2</v>
      </c>
    </row>
    <row r="63" spans="2:9" ht="30" customHeight="1" x14ac:dyDescent="0.25">
      <c r="B63" s="297" t="s">
        <v>161</v>
      </c>
      <c r="C63" s="298"/>
      <c r="D63" s="189" t="s">
        <v>154</v>
      </c>
      <c r="E63" s="145"/>
      <c r="F63" s="145">
        <v>100</v>
      </c>
      <c r="G63" s="148"/>
      <c r="H63" s="88">
        <v>0</v>
      </c>
      <c r="I63" s="144">
        <f t="shared" si="0"/>
        <v>7.0000000000000007E-2</v>
      </c>
    </row>
    <row r="64" spans="2:9" ht="30" customHeight="1" x14ac:dyDescent="0.25">
      <c r="B64" s="299"/>
      <c r="C64" s="300"/>
      <c r="D64" s="189" t="s">
        <v>155</v>
      </c>
      <c r="E64" s="145"/>
      <c r="F64" s="145">
        <v>100</v>
      </c>
      <c r="G64" s="148"/>
      <c r="H64" s="88">
        <v>14.9</v>
      </c>
      <c r="I64" s="144">
        <f t="shared" si="0"/>
        <v>7.0000000000000007E-2</v>
      </c>
    </row>
    <row r="65" spans="2:9" ht="15" customHeight="1" x14ac:dyDescent="0.25">
      <c r="B65" s="294" t="s">
        <v>163</v>
      </c>
      <c r="C65" s="294"/>
      <c r="D65" s="294"/>
      <c r="E65" s="294"/>
      <c r="F65" s="294"/>
      <c r="G65" s="294"/>
      <c r="H65" s="294"/>
      <c r="I65" s="294"/>
    </row>
    <row r="66" spans="2:9" ht="15" customHeight="1" x14ac:dyDescent="0.25">
      <c r="B66" s="311" t="s">
        <v>164</v>
      </c>
      <c r="C66" s="311"/>
      <c r="D66" s="311"/>
      <c r="E66" s="311"/>
      <c r="F66" s="311"/>
      <c r="G66" s="311"/>
      <c r="H66" s="311"/>
      <c r="I66" s="311"/>
    </row>
    <row r="67" spans="2:9" ht="30" customHeight="1" x14ac:dyDescent="0.25">
      <c r="B67" s="164"/>
      <c r="C67" s="164"/>
      <c r="D67" s="164"/>
      <c r="E67" s="164"/>
      <c r="F67" s="164"/>
      <c r="G67" s="164"/>
      <c r="H67" s="164"/>
      <c r="I67" s="164"/>
    </row>
    <row r="68" spans="2:9" ht="30" customHeight="1" x14ac:dyDescent="0.25">
      <c r="B68" s="281" t="s">
        <v>165</v>
      </c>
      <c r="C68" s="281"/>
      <c r="D68" s="281"/>
      <c r="E68" s="281"/>
      <c r="F68" s="281"/>
      <c r="G68" s="281"/>
      <c r="H68" s="281"/>
      <c r="I68" s="281"/>
    </row>
    <row r="69" spans="2:9" ht="50.1" customHeight="1" x14ac:dyDescent="0.25">
      <c r="B69" s="310" t="s">
        <v>166</v>
      </c>
      <c r="C69" s="310"/>
      <c r="D69" s="310"/>
      <c r="E69" s="310"/>
      <c r="F69" s="310"/>
      <c r="G69" s="310"/>
      <c r="H69" s="310"/>
      <c r="I69" s="310"/>
    </row>
    <row r="70" spans="2:9" ht="30" customHeight="1" x14ac:dyDescent="0.25">
      <c r="B70" s="282" t="s">
        <v>400</v>
      </c>
      <c r="C70" s="282"/>
      <c r="D70" s="282"/>
      <c r="E70" s="86"/>
      <c r="F70" s="38"/>
      <c r="G70" s="282" t="s">
        <v>399</v>
      </c>
      <c r="H70" s="282"/>
      <c r="I70" s="282"/>
    </row>
    <row r="71" spans="2:9" ht="39.950000000000003" customHeight="1" x14ac:dyDescent="0.25">
      <c r="B71" s="293"/>
      <c r="C71" s="293"/>
      <c r="D71" s="293"/>
      <c r="E71" s="86"/>
      <c r="F71" s="38"/>
      <c r="G71" s="289" t="s">
        <v>175</v>
      </c>
      <c r="H71" s="289"/>
      <c r="I71" s="289"/>
    </row>
    <row r="72" spans="2:9" ht="30" customHeight="1" x14ac:dyDescent="0.25">
      <c r="B72" s="133" t="s">
        <v>169</v>
      </c>
      <c r="C72" s="174"/>
      <c r="D72" s="130" t="s">
        <v>167</v>
      </c>
      <c r="E72" s="86"/>
      <c r="F72" s="38"/>
      <c r="H72" s="132" t="s">
        <v>438</v>
      </c>
    </row>
    <row r="73" spans="2:9" ht="30" customHeight="1" x14ac:dyDescent="0.25">
      <c r="B73" s="185"/>
      <c r="D73" s="184"/>
      <c r="E73" s="86"/>
      <c r="F73" s="38"/>
      <c r="G73" s="133" t="s">
        <v>176</v>
      </c>
      <c r="H73" s="155"/>
      <c r="I73" s="186" t="s">
        <v>168</v>
      </c>
    </row>
    <row r="74" spans="2:9" ht="30" customHeight="1" x14ac:dyDescent="0.25">
      <c r="B74" s="133" t="s">
        <v>170</v>
      </c>
      <c r="C74" s="174"/>
      <c r="D74" s="130" t="s">
        <v>54</v>
      </c>
      <c r="E74" s="86"/>
      <c r="F74" s="38"/>
    </row>
    <row r="75" spans="2:9" ht="30" customHeight="1" x14ac:dyDescent="0.25">
      <c r="B75" s="178" t="s">
        <v>171</v>
      </c>
      <c r="C75" s="142">
        <f>(('Enter data here'!C74/100)*0.7)/References!C82*100</f>
        <v>0</v>
      </c>
      <c r="D75" s="130" t="s">
        <v>54</v>
      </c>
      <c r="E75" s="86"/>
      <c r="F75" s="38"/>
      <c r="G75" s="77" t="s">
        <v>317</v>
      </c>
      <c r="H75" s="163" t="s">
        <v>401</v>
      </c>
      <c r="I75" s="163" t="s">
        <v>99</v>
      </c>
    </row>
    <row r="76" spans="2:9" ht="30" customHeight="1" x14ac:dyDescent="0.25">
      <c r="B76" s="107"/>
      <c r="D76" s="107"/>
      <c r="E76" s="86"/>
      <c r="F76" s="38"/>
      <c r="G76" s="98" t="s">
        <v>177</v>
      </c>
      <c r="H76" s="175"/>
      <c r="I76" s="162">
        <v>4.8999999999999998E-3</v>
      </c>
    </row>
    <row r="77" spans="2:9" ht="30" customHeight="1" x14ac:dyDescent="0.25">
      <c r="B77" s="86"/>
      <c r="C77" s="132" t="s">
        <v>173</v>
      </c>
      <c r="D77" s="107"/>
      <c r="E77" s="86"/>
      <c r="F77" s="38"/>
      <c r="G77" s="98" t="s">
        <v>178</v>
      </c>
      <c r="H77" s="145"/>
      <c r="I77" s="161">
        <v>4.8999999999999998E-3</v>
      </c>
    </row>
    <row r="78" spans="2:9" ht="30" customHeight="1" x14ac:dyDescent="0.25">
      <c r="B78" s="133" t="s">
        <v>172</v>
      </c>
      <c r="C78" s="155"/>
      <c r="D78" s="130" t="s">
        <v>168</v>
      </c>
      <c r="E78" s="86"/>
      <c r="F78" s="38"/>
      <c r="G78" s="98" t="s">
        <v>179</v>
      </c>
      <c r="H78" s="174"/>
      <c r="I78" s="161">
        <v>2.9999999999999997E-4</v>
      </c>
    </row>
    <row r="79" spans="2:9" ht="30" customHeight="1" x14ac:dyDescent="0.25">
      <c r="B79" s="133"/>
      <c r="C79" s="132" t="s">
        <v>174</v>
      </c>
      <c r="D79" s="107"/>
      <c r="E79" s="86"/>
      <c r="F79" s="38"/>
      <c r="G79" s="98" t="s">
        <v>180</v>
      </c>
      <c r="H79" s="145"/>
      <c r="I79" s="160">
        <v>0.02</v>
      </c>
    </row>
    <row r="80" spans="2:9" ht="30" customHeight="1" x14ac:dyDescent="0.25">
      <c r="B80" s="133" t="s">
        <v>172</v>
      </c>
      <c r="C80" s="88">
        <f>C72*(C75/100)*References!C82*(References!C83/100)</f>
        <v>0</v>
      </c>
      <c r="D80" s="130" t="s">
        <v>168</v>
      </c>
      <c r="E80" s="86"/>
      <c r="F80" s="38"/>
      <c r="G80" s="98" t="s">
        <v>181</v>
      </c>
      <c r="H80" s="174"/>
      <c r="I80" s="159">
        <v>1</v>
      </c>
    </row>
    <row r="81" spans="2:15" ht="30" customHeight="1" x14ac:dyDescent="0.25">
      <c r="B81" s="86"/>
      <c r="C81" s="86"/>
      <c r="D81" s="86"/>
      <c r="E81" s="86"/>
      <c r="F81" s="38"/>
      <c r="G81" s="38"/>
      <c r="H81" s="41"/>
      <c r="I81" s="41"/>
    </row>
    <row r="82" spans="2:15" ht="30" customHeight="1" x14ac:dyDescent="0.25">
      <c r="B82" s="281" t="s">
        <v>402</v>
      </c>
      <c r="C82" s="281"/>
      <c r="D82" s="281"/>
      <c r="E82" s="281"/>
      <c r="F82" s="281"/>
      <c r="G82" s="281"/>
      <c r="H82" s="281"/>
      <c r="I82" s="281"/>
    </row>
    <row r="83" spans="2:15" ht="60" customHeight="1" x14ac:dyDescent="0.25">
      <c r="B83" s="258" t="s">
        <v>182</v>
      </c>
      <c r="C83" s="258"/>
      <c r="D83" s="258"/>
      <c r="E83" s="258"/>
      <c r="F83" s="258"/>
      <c r="G83" s="258"/>
      <c r="H83" s="258"/>
      <c r="I83" s="258"/>
    </row>
    <row r="84" spans="2:15" ht="30" customHeight="1" x14ac:dyDescent="0.25">
      <c r="B84" s="282" t="s">
        <v>397</v>
      </c>
      <c r="C84" s="282"/>
      <c r="D84" s="282"/>
      <c r="E84" s="97"/>
      <c r="F84" s="53"/>
      <c r="G84" s="281" t="s">
        <v>398</v>
      </c>
      <c r="H84" s="281"/>
      <c r="I84" s="281"/>
    </row>
    <row r="85" spans="2:15" ht="30" customHeight="1" x14ac:dyDescent="0.25">
      <c r="C85" s="132" t="s">
        <v>173</v>
      </c>
      <c r="G85" s="289" t="s">
        <v>186</v>
      </c>
      <c r="H85" s="289"/>
      <c r="I85" s="289"/>
    </row>
    <row r="86" spans="2:15" ht="30" customHeight="1" x14ac:dyDescent="0.25">
      <c r="B86" s="133" t="s">
        <v>184</v>
      </c>
      <c r="C86" s="174"/>
      <c r="D86" s="130" t="s">
        <v>168</v>
      </c>
      <c r="E86" s="102"/>
      <c r="F86" s="87"/>
      <c r="G86" s="290"/>
      <c r="H86" s="290"/>
      <c r="I86" s="290"/>
    </row>
    <row r="87" spans="2:15" ht="30" customHeight="1" x14ac:dyDescent="0.25">
      <c r="B87" s="99"/>
      <c r="C87" s="132" t="s">
        <v>174</v>
      </c>
      <c r="D87" s="107"/>
      <c r="G87" s="178" t="s">
        <v>187</v>
      </c>
      <c r="H87" s="155"/>
      <c r="I87" s="156" t="s">
        <v>54</v>
      </c>
    </row>
    <row r="88" spans="2:15" ht="30" customHeight="1" x14ac:dyDescent="0.25">
      <c r="B88" s="133" t="s">
        <v>183</v>
      </c>
      <c r="C88" s="174"/>
      <c r="D88" s="130" t="s">
        <v>185</v>
      </c>
    </row>
    <row r="89" spans="2:15" ht="30" customHeight="1" x14ac:dyDescent="0.25">
      <c r="B89" s="133" t="s">
        <v>184</v>
      </c>
      <c r="C89" s="114">
        <f>C88*References!C78</f>
        <v>0</v>
      </c>
      <c r="D89" s="130" t="s">
        <v>168</v>
      </c>
      <c r="G89" s="87"/>
      <c r="H89" s="132" t="s">
        <v>173</v>
      </c>
      <c r="I89" s="87"/>
      <c r="N89" s="68"/>
      <c r="O89" s="83"/>
    </row>
    <row r="90" spans="2:15" ht="30" customHeight="1" x14ac:dyDescent="0.25">
      <c r="B90" s="86"/>
      <c r="C90" s="86"/>
      <c r="D90" s="38"/>
      <c r="G90" s="133" t="s">
        <v>188</v>
      </c>
      <c r="H90" s="155"/>
      <c r="I90" s="130" t="s">
        <v>168</v>
      </c>
      <c r="N90" s="68"/>
      <c r="O90" s="83"/>
    </row>
    <row r="91" spans="2:15" ht="30" customHeight="1" x14ac:dyDescent="0.25">
      <c r="B91" s="282" t="s">
        <v>403</v>
      </c>
      <c r="C91" s="282"/>
      <c r="D91" s="282"/>
      <c r="G91" s="136" t="s">
        <v>189</v>
      </c>
      <c r="H91" s="145"/>
      <c r="I91" s="130" t="s">
        <v>190</v>
      </c>
      <c r="N91" s="63"/>
      <c r="O91" s="70"/>
    </row>
    <row r="92" spans="2:15" ht="30" customHeight="1" x14ac:dyDescent="0.25">
      <c r="C92" s="132" t="s">
        <v>173</v>
      </c>
      <c r="E92" s="106"/>
      <c r="G92" s="87"/>
      <c r="H92" s="132" t="s">
        <v>174</v>
      </c>
      <c r="I92" s="181"/>
      <c r="N92" s="63"/>
      <c r="O92" s="70"/>
    </row>
    <row r="93" spans="2:15" s="87" customFormat="1" ht="30" customHeight="1" x14ac:dyDescent="0.25">
      <c r="B93" s="133" t="s">
        <v>192</v>
      </c>
      <c r="C93" s="174"/>
      <c r="D93" s="130" t="s">
        <v>190</v>
      </c>
      <c r="G93" s="133" t="s">
        <v>191</v>
      </c>
      <c r="H93" s="174"/>
      <c r="I93" s="130" t="s">
        <v>205</v>
      </c>
      <c r="N93" s="64"/>
      <c r="O93" s="70"/>
    </row>
    <row r="94" spans="2:15" s="87" customFormat="1" ht="30" customHeight="1" x14ac:dyDescent="0.25">
      <c r="B94" s="100"/>
      <c r="C94" s="132" t="s">
        <v>174</v>
      </c>
      <c r="D94" s="183"/>
      <c r="G94" s="133" t="s">
        <v>188</v>
      </c>
      <c r="H94" s="114">
        <f>H93*References!C84*(H87/100)</f>
        <v>0</v>
      </c>
      <c r="I94" s="130" t="s">
        <v>168</v>
      </c>
      <c r="N94" s="74"/>
      <c r="O94" s="70"/>
    </row>
    <row r="95" spans="2:15" s="87" customFormat="1" ht="30" customHeight="1" x14ac:dyDescent="0.25">
      <c r="B95" s="133" t="s">
        <v>192</v>
      </c>
      <c r="C95" s="114">
        <f>G8*References!C79</f>
        <v>0</v>
      </c>
      <c r="D95" s="130" t="s">
        <v>190</v>
      </c>
      <c r="N95" s="74"/>
      <c r="O95" s="70"/>
    </row>
    <row r="96" spans="2:15" s="87" customFormat="1" ht="30" customHeight="1" x14ac:dyDescent="0.25">
      <c r="B96"/>
      <c r="C96"/>
      <c r="D96"/>
      <c r="E96"/>
      <c r="N96" s="74"/>
      <c r="O96" s="70"/>
    </row>
    <row r="97" spans="2:15" s="87" customFormat="1" ht="30" customHeight="1" x14ac:dyDescent="0.25">
      <c r="B97"/>
      <c r="C97"/>
      <c r="D97"/>
      <c r="E97"/>
      <c r="G97" s="282" t="s">
        <v>405</v>
      </c>
      <c r="H97" s="282"/>
      <c r="I97" s="282"/>
      <c r="N97" s="74"/>
      <c r="O97" s="70"/>
    </row>
    <row r="98" spans="2:15" s="87" customFormat="1" ht="30" customHeight="1" x14ac:dyDescent="0.25">
      <c r="B98" s="282" t="s">
        <v>404</v>
      </c>
      <c r="C98" s="282"/>
      <c r="D98" s="282"/>
      <c r="E98"/>
      <c r="G98" s="291" t="s">
        <v>201</v>
      </c>
      <c r="H98" s="291"/>
      <c r="I98" s="291"/>
      <c r="N98" s="74"/>
      <c r="O98" s="70"/>
    </row>
    <row r="99" spans="2:15" s="87" customFormat="1" ht="30" customHeight="1" x14ac:dyDescent="0.25">
      <c r="B99" s="278" t="s">
        <v>193</v>
      </c>
      <c r="C99" s="278"/>
      <c r="D99" s="278"/>
      <c r="E99"/>
      <c r="G99" s="292"/>
      <c r="H99" s="292"/>
      <c r="I99" s="292"/>
      <c r="N99" s="74"/>
      <c r="O99" s="70"/>
    </row>
    <row r="100" spans="2:15" s="87" customFormat="1" ht="30" customHeight="1" x14ac:dyDescent="0.25">
      <c r="B100" s="279"/>
      <c r="C100" s="279"/>
      <c r="D100" s="279"/>
      <c r="G100" s="137" t="s">
        <v>202</v>
      </c>
      <c r="H100" s="145"/>
      <c r="I100" s="182" t="s">
        <v>204</v>
      </c>
      <c r="N100" s="74"/>
      <c r="O100" s="70"/>
    </row>
    <row r="101" spans="2:15" s="87" customFormat="1" ht="30" customHeight="1" x14ac:dyDescent="0.25">
      <c r="B101" s="134"/>
      <c r="C101" s="132" t="s">
        <v>173</v>
      </c>
      <c r="D101" s="134"/>
      <c r="G101" s="133" t="s">
        <v>203</v>
      </c>
      <c r="H101" s="155"/>
      <c r="I101" s="130" t="s">
        <v>198</v>
      </c>
      <c r="N101" s="74"/>
      <c r="O101" s="70"/>
    </row>
    <row r="102" spans="2:15" s="87" customFormat="1" ht="30" customHeight="1" x14ac:dyDescent="0.25">
      <c r="B102" s="133" t="s">
        <v>194</v>
      </c>
      <c r="C102" s="174"/>
      <c r="D102" s="130" t="s">
        <v>190</v>
      </c>
      <c r="N102" s="74"/>
      <c r="O102" s="70"/>
    </row>
    <row r="103" spans="2:15" s="87" customFormat="1" ht="30" customHeight="1" x14ac:dyDescent="0.25">
      <c r="D103" s="181"/>
      <c r="G103"/>
      <c r="H103" s="140" t="s">
        <v>206</v>
      </c>
      <c r="I103"/>
      <c r="N103" s="74"/>
      <c r="O103" s="70"/>
    </row>
    <row r="104" spans="2:15" s="87" customFormat="1" ht="30" customHeight="1" x14ac:dyDescent="0.25">
      <c r="C104" s="140" t="s">
        <v>195</v>
      </c>
      <c r="D104" s="181"/>
      <c r="G104"/>
      <c r="H104" s="132"/>
      <c r="I104"/>
      <c r="N104" s="74"/>
      <c r="O104" s="70"/>
    </row>
    <row r="105" spans="2:15" s="87" customFormat="1" ht="30" customHeight="1" x14ac:dyDescent="0.25">
      <c r="B105" s="101"/>
      <c r="C105" s="132" t="s">
        <v>174</v>
      </c>
      <c r="D105" s="181"/>
      <c r="E105" s="107"/>
      <c r="G105" s="133" t="s">
        <v>207</v>
      </c>
      <c r="H105" s="88">
        <f>H100*References!C85</f>
        <v>0</v>
      </c>
      <c r="I105" s="130" t="s">
        <v>168</v>
      </c>
      <c r="N105" s="74"/>
      <c r="O105" s="70"/>
    </row>
    <row r="106" spans="2:15" s="87" customFormat="1" ht="32.25" customHeight="1" x14ac:dyDescent="0.25">
      <c r="B106" s="133" t="s">
        <v>196</v>
      </c>
      <c r="C106" s="155"/>
      <c r="D106" s="130" t="s">
        <v>198</v>
      </c>
      <c r="G106" s="133" t="s">
        <v>208</v>
      </c>
      <c r="H106" s="88">
        <f>H101*References!C86</f>
        <v>0</v>
      </c>
      <c r="I106" s="130" t="s">
        <v>190</v>
      </c>
      <c r="N106" s="74"/>
      <c r="O106" s="70"/>
    </row>
    <row r="107" spans="2:15" s="87" customFormat="1" ht="30" customHeight="1" x14ac:dyDescent="0.25">
      <c r="B107" s="133" t="s">
        <v>197</v>
      </c>
      <c r="C107" s="88">
        <f>C106*References!C80</f>
        <v>0</v>
      </c>
      <c r="D107" s="130" t="s">
        <v>190</v>
      </c>
      <c r="N107" s="74"/>
      <c r="O107" s="70"/>
    </row>
    <row r="108" spans="2:15" s="87" customFormat="1" ht="30" customHeight="1" x14ac:dyDescent="0.25">
      <c r="D108" s="181"/>
      <c r="N108" s="74"/>
      <c r="O108" s="70"/>
    </row>
    <row r="109" spans="2:15" s="87" customFormat="1" ht="30" customHeight="1" x14ac:dyDescent="0.25">
      <c r="C109" s="140" t="s">
        <v>199</v>
      </c>
      <c r="D109" s="181"/>
      <c r="N109" s="74"/>
      <c r="O109" s="70"/>
    </row>
    <row r="110" spans="2:15" s="87" customFormat="1" ht="30" customHeight="1" x14ac:dyDescent="0.25">
      <c r="B110" s="101"/>
      <c r="C110" s="132" t="s">
        <v>174</v>
      </c>
      <c r="D110" s="181"/>
      <c r="F110"/>
      <c r="N110" s="74"/>
      <c r="O110" s="70"/>
    </row>
    <row r="111" spans="2:15" s="87" customFormat="1" ht="30.75" customHeight="1" x14ac:dyDescent="0.25">
      <c r="B111" s="133" t="s">
        <v>196</v>
      </c>
      <c r="C111" s="155"/>
      <c r="D111" s="130" t="s">
        <v>198</v>
      </c>
      <c r="F111"/>
      <c r="N111" s="74"/>
      <c r="O111" s="70"/>
    </row>
    <row r="112" spans="2:15" s="87" customFormat="1" ht="30" customHeight="1" x14ac:dyDescent="0.25">
      <c r="B112" s="133" t="s">
        <v>200</v>
      </c>
      <c r="C112" s="88">
        <f>C111*References!C81</f>
        <v>0</v>
      </c>
      <c r="D112" s="130" t="s">
        <v>190</v>
      </c>
      <c r="F112"/>
      <c r="N112" s="74"/>
      <c r="O112" s="70"/>
    </row>
    <row r="113" spans="4:15" s="87" customFormat="1" ht="30" customHeight="1" x14ac:dyDescent="0.25">
      <c r="E113"/>
      <c r="F113"/>
      <c r="N113" s="74"/>
      <c r="O113" s="70"/>
    </row>
    <row r="114" spans="4:15" s="87" customFormat="1" ht="30" customHeight="1" x14ac:dyDescent="0.25">
      <c r="F114"/>
      <c r="N114" s="74"/>
      <c r="O114" s="70"/>
    </row>
    <row r="115" spans="4:15" s="87" customFormat="1" ht="30" hidden="1" customHeight="1" x14ac:dyDescent="0.25">
      <c r="F115"/>
    </row>
    <row r="116" spans="4:15" s="87" customFormat="1" ht="30" hidden="1" customHeight="1" x14ac:dyDescent="0.25">
      <c r="F116"/>
    </row>
    <row r="117" spans="4:15" s="87" customFormat="1" ht="30" hidden="1" customHeight="1" x14ac:dyDescent="0.25">
      <c r="F117"/>
    </row>
    <row r="118" spans="4:15" s="87" customFormat="1" ht="30" hidden="1" customHeight="1" x14ac:dyDescent="0.25">
      <c r="F118"/>
    </row>
    <row r="119" spans="4:15" s="87" customFormat="1" ht="30" hidden="1" customHeight="1" x14ac:dyDescent="0.25">
      <c r="D119" s="28"/>
      <c r="F119"/>
    </row>
    <row r="120" spans="4:15" ht="30" hidden="1" customHeight="1" x14ac:dyDescent="0.25"/>
    <row r="121" spans="4:15" ht="30" hidden="1" customHeight="1" x14ac:dyDescent="0.25"/>
    <row r="122" spans="4:15" ht="30" hidden="1" customHeight="1" x14ac:dyDescent="0.25"/>
  </sheetData>
  <sheetProtection sheet="1" objects="1" scenarios="1"/>
  <mergeCells count="37">
    <mergeCell ref="G98:I99"/>
    <mergeCell ref="B71:D71"/>
    <mergeCell ref="B65:I65"/>
    <mergeCell ref="G84:I84"/>
    <mergeCell ref="B50:C50"/>
    <mergeCell ref="B53:C54"/>
    <mergeCell ref="B55:C55"/>
    <mergeCell ref="B56:C60"/>
    <mergeCell ref="B63:C64"/>
    <mergeCell ref="B61:C62"/>
    <mergeCell ref="B51:C52"/>
    <mergeCell ref="B68:I68"/>
    <mergeCell ref="G70:I70"/>
    <mergeCell ref="G71:I71"/>
    <mergeCell ref="B69:I69"/>
    <mergeCell ref="B66:I66"/>
    <mergeCell ref="B83:I83"/>
    <mergeCell ref="B84:D84"/>
    <mergeCell ref="G97:I97"/>
    <mergeCell ref="B91:D91"/>
    <mergeCell ref="G85:I86"/>
    <mergeCell ref="B99:D100"/>
    <mergeCell ref="B3:I3"/>
    <mergeCell ref="B4:I4"/>
    <mergeCell ref="B10:I10"/>
    <mergeCell ref="B11:I11"/>
    <mergeCell ref="B70:D70"/>
    <mergeCell ref="B82:I82"/>
    <mergeCell ref="C6:D6"/>
    <mergeCell ref="F6:H6"/>
    <mergeCell ref="D29:G29"/>
    <mergeCell ref="D30:G30"/>
    <mergeCell ref="B32:I32"/>
    <mergeCell ref="B33:I33"/>
    <mergeCell ref="B47:I47"/>
    <mergeCell ref="B48:I48"/>
    <mergeCell ref="B98:D98"/>
  </mergeCells>
  <dataValidations count="1">
    <dataValidation errorStyle="warning" allowBlank="1" showInputMessage="1" showErrorMessage="1" errorTitle="Test" sqref="F14:F19" xr:uid="{CB7D4E92-F467-4FD1-A053-7D70D8DAD9AA}"/>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647700-E50C-434D-BFAA-E2990859AFA8}">
          <x14:formula1>
            <xm:f>'Information till rullistor'!$D$3:$D$4</xm:f>
          </x14:formula1>
          <xm:sqref>G51:G64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C937E-57AE-4CFD-ABDE-D667FE4A0FEF}">
  <dimension ref="A1:N101"/>
  <sheetViews>
    <sheetView showGridLines="0" topLeftCell="A61" zoomScale="80" zoomScaleNormal="80" workbookViewId="0">
      <selection activeCell="C72" sqref="C72"/>
    </sheetView>
  </sheetViews>
  <sheetFormatPr defaultColWidth="0" defaultRowHeight="0" customHeight="1" zeroHeight="1" x14ac:dyDescent="0.25"/>
  <cols>
    <col min="1" max="1" width="8.7109375" customWidth="1"/>
    <col min="2" max="3" width="25.7109375" customWidth="1"/>
    <col min="4" max="4" width="27.140625" customWidth="1"/>
    <col min="5" max="9" width="25.7109375" customWidth="1"/>
    <col min="10" max="10" width="8.7109375" customWidth="1"/>
    <col min="11" max="11" width="9.140625" hidden="1" customWidth="1"/>
    <col min="12" max="14" width="12.42578125" hidden="1" customWidth="1"/>
    <col min="15" max="16384" width="12.42578125" hidden="1"/>
  </cols>
  <sheetData>
    <row r="1" spans="1:9" ht="15" hidden="1" x14ac:dyDescent="0.25"/>
    <row r="2" spans="1:9" ht="33" customHeight="1" x14ac:dyDescent="0.25">
      <c r="B2" s="24"/>
    </row>
    <row r="3" spans="1:9" ht="33" customHeight="1" x14ac:dyDescent="0.25">
      <c r="B3" s="271" t="s">
        <v>149</v>
      </c>
      <c r="C3" s="271"/>
      <c r="D3" s="271"/>
      <c r="E3" s="271"/>
      <c r="F3" s="271"/>
      <c r="G3" s="271"/>
      <c r="H3" s="271"/>
      <c r="I3" s="271"/>
    </row>
    <row r="4" spans="1:9" ht="33" customHeight="1" x14ac:dyDescent="0.25">
      <c r="B4" s="280" t="s">
        <v>126</v>
      </c>
      <c r="C4" s="280"/>
      <c r="D4" s="273"/>
      <c r="E4" s="273"/>
      <c r="F4" s="273"/>
      <c r="G4" s="273"/>
      <c r="H4" s="273"/>
      <c r="I4" s="273"/>
    </row>
    <row r="5" spans="1:9" ht="33" customHeight="1" x14ac:dyDescent="0.25">
      <c r="B5" s="66"/>
      <c r="C5" s="66"/>
      <c r="D5" s="66"/>
      <c r="E5" s="66"/>
      <c r="F5" s="66"/>
      <c r="G5" s="66"/>
      <c r="H5" s="66"/>
      <c r="I5" s="66"/>
    </row>
    <row r="6" spans="1:9" ht="33" customHeight="1" x14ac:dyDescent="0.25">
      <c r="B6" s="257" t="s">
        <v>448</v>
      </c>
      <c r="C6" s="257"/>
      <c r="D6" s="257"/>
      <c r="E6" s="257"/>
      <c r="F6" s="257"/>
      <c r="G6" s="257"/>
      <c r="H6" s="257"/>
      <c r="I6" s="257"/>
    </row>
    <row r="7" spans="1:9" ht="60" customHeight="1" x14ac:dyDescent="0.25">
      <c r="A7" s="23"/>
      <c r="B7" s="274" t="s">
        <v>452</v>
      </c>
      <c r="C7" s="274"/>
      <c r="D7" s="274"/>
      <c r="E7" s="274"/>
      <c r="F7" s="274"/>
      <c r="G7" s="274"/>
      <c r="H7" s="274"/>
      <c r="I7" s="274"/>
    </row>
    <row r="8" spans="1:9" ht="20.100000000000001" customHeight="1" x14ac:dyDescent="0.25">
      <c r="B8" s="64"/>
      <c r="C8" s="64"/>
      <c r="D8" s="64"/>
      <c r="E8" s="53"/>
      <c r="F8" s="53"/>
      <c r="G8" s="64"/>
      <c r="H8" s="64"/>
      <c r="I8" s="64"/>
    </row>
    <row r="9" spans="1:9" ht="60" customHeight="1" x14ac:dyDescent="0.25">
      <c r="C9" s="54" t="s">
        <v>209</v>
      </c>
      <c r="D9" s="55" t="s">
        <v>442</v>
      </c>
      <c r="E9" s="55" t="s">
        <v>210</v>
      </c>
      <c r="F9" s="55" t="s">
        <v>152</v>
      </c>
      <c r="G9" s="55" t="s">
        <v>446</v>
      </c>
      <c r="H9" s="55" t="s">
        <v>447</v>
      </c>
      <c r="I9" s="55" t="s">
        <v>443</v>
      </c>
    </row>
    <row r="10" spans="1:9" ht="30" customHeight="1" x14ac:dyDescent="0.25">
      <c r="C10" s="98" t="s">
        <v>211</v>
      </c>
      <c r="D10" s="145"/>
      <c r="E10" s="145">
        <v>300</v>
      </c>
      <c r="F10" s="148"/>
      <c r="G10" s="88">
        <v>607</v>
      </c>
      <c r="H10" s="88">
        <v>1375</v>
      </c>
      <c r="I10" s="144">
        <f>IF(F10="Fossil free", 0.01, 0.07)</f>
        <v>7.0000000000000007E-2</v>
      </c>
    </row>
    <row r="11" spans="1:9" ht="30" customHeight="1" x14ac:dyDescent="0.25">
      <c r="C11" s="98" t="s">
        <v>212</v>
      </c>
      <c r="D11" s="145"/>
      <c r="E11" s="145">
        <v>300</v>
      </c>
      <c r="F11" s="148"/>
      <c r="G11" s="88">
        <v>760</v>
      </c>
      <c r="H11" s="88">
        <v>0</v>
      </c>
      <c r="I11" s="144">
        <f t="shared" ref="I11:I17" si="0">IF(F11="Fossil free", 0.01, 0.07)</f>
        <v>7.0000000000000007E-2</v>
      </c>
    </row>
    <row r="12" spans="1:9" ht="30" customHeight="1" x14ac:dyDescent="0.25">
      <c r="C12" s="98" t="s">
        <v>213</v>
      </c>
      <c r="D12" s="145"/>
      <c r="E12" s="145">
        <v>300</v>
      </c>
      <c r="F12" s="148"/>
      <c r="G12" s="88">
        <v>1180</v>
      </c>
      <c r="H12" s="142">
        <v>1913</v>
      </c>
      <c r="I12" s="144">
        <f t="shared" si="0"/>
        <v>7.0000000000000007E-2</v>
      </c>
    </row>
    <row r="13" spans="1:9" ht="30" customHeight="1" x14ac:dyDescent="0.25">
      <c r="C13" s="98" t="s">
        <v>214</v>
      </c>
      <c r="D13" s="145"/>
      <c r="E13" s="145">
        <v>300</v>
      </c>
      <c r="F13" s="148"/>
      <c r="G13" s="88">
        <v>543</v>
      </c>
      <c r="H13" s="142">
        <v>0</v>
      </c>
      <c r="I13" s="144">
        <f t="shared" si="0"/>
        <v>7.0000000000000007E-2</v>
      </c>
    </row>
    <row r="14" spans="1:9" ht="30" customHeight="1" x14ac:dyDescent="0.25">
      <c r="C14" s="98" t="s">
        <v>55</v>
      </c>
      <c r="D14" s="145"/>
      <c r="E14" s="145">
        <v>300</v>
      </c>
      <c r="F14" s="148"/>
      <c r="G14" s="88">
        <v>1910</v>
      </c>
      <c r="H14" s="142">
        <v>2200</v>
      </c>
      <c r="I14" s="144">
        <f t="shared" si="0"/>
        <v>7.0000000000000007E-2</v>
      </c>
    </row>
    <row r="15" spans="1:9" ht="30" customHeight="1" x14ac:dyDescent="0.25">
      <c r="C15" s="98" t="s">
        <v>494</v>
      </c>
      <c r="D15" s="145"/>
      <c r="E15" s="145">
        <v>300</v>
      </c>
      <c r="F15" s="148"/>
      <c r="G15" s="88">
        <v>342</v>
      </c>
      <c r="H15" s="227">
        <v>0</v>
      </c>
      <c r="I15" s="144">
        <f t="shared" si="0"/>
        <v>7.0000000000000007E-2</v>
      </c>
    </row>
    <row r="16" spans="1:9" ht="30" customHeight="1" x14ac:dyDescent="0.25">
      <c r="C16" s="150" t="s">
        <v>132</v>
      </c>
      <c r="D16" s="155"/>
      <c r="E16" s="145">
        <v>300</v>
      </c>
      <c r="F16" s="148"/>
      <c r="G16" s="145"/>
      <c r="H16" s="145"/>
      <c r="I16" s="144">
        <f t="shared" si="0"/>
        <v>7.0000000000000007E-2</v>
      </c>
    </row>
    <row r="17" spans="2:13" ht="30" customHeight="1" x14ac:dyDescent="0.25">
      <c r="C17" s="150" t="s">
        <v>132</v>
      </c>
      <c r="D17" s="155"/>
      <c r="E17" s="145">
        <v>300</v>
      </c>
      <c r="F17" s="148"/>
      <c r="G17" s="145"/>
      <c r="H17" s="145"/>
      <c r="I17" s="144">
        <f t="shared" si="0"/>
        <v>7.0000000000000007E-2</v>
      </c>
    </row>
    <row r="18" spans="2:13" ht="30" customHeight="1" x14ac:dyDescent="0.25">
      <c r="D18" s="66"/>
      <c r="E18" s="66"/>
      <c r="F18" s="25"/>
      <c r="G18" s="63"/>
      <c r="H18" s="28"/>
      <c r="I18" s="28"/>
      <c r="K18" s="63"/>
      <c r="L18" s="70"/>
      <c r="M18" s="70"/>
    </row>
    <row r="19" spans="2:13" ht="30" customHeight="1" x14ac:dyDescent="0.25">
      <c r="B19" s="257" t="s">
        <v>449</v>
      </c>
      <c r="C19" s="257"/>
      <c r="D19" s="257"/>
      <c r="E19" s="257"/>
      <c r="F19" s="257"/>
      <c r="G19" s="257"/>
      <c r="H19" s="257"/>
      <c r="I19" s="257"/>
      <c r="K19" s="63"/>
      <c r="L19" s="70"/>
      <c r="M19" s="70"/>
    </row>
    <row r="20" spans="2:13" ht="50.1" customHeight="1" x14ac:dyDescent="0.25">
      <c r="B20" s="274" t="s">
        <v>451</v>
      </c>
      <c r="C20" s="274"/>
      <c r="D20" s="274"/>
      <c r="E20" s="274"/>
      <c r="F20" s="274"/>
      <c r="G20" s="274"/>
      <c r="H20" s="274"/>
      <c r="I20" s="274"/>
      <c r="K20" s="63"/>
      <c r="L20" s="70"/>
      <c r="M20" s="70"/>
    </row>
    <row r="21" spans="2:13" ht="20.100000000000001" customHeight="1" x14ac:dyDescent="0.25">
      <c r="B21" s="64"/>
      <c r="C21" s="65"/>
      <c r="D21" s="65"/>
      <c r="E21" s="65"/>
      <c r="F21" s="65"/>
      <c r="G21" s="65"/>
      <c r="H21" s="65"/>
      <c r="I21" s="64"/>
      <c r="K21" s="63"/>
      <c r="L21" s="70"/>
      <c r="M21" s="70"/>
    </row>
    <row r="22" spans="2:13" ht="60" customHeight="1" x14ac:dyDescent="0.25">
      <c r="C22" s="54" t="s">
        <v>450</v>
      </c>
      <c r="D22" s="55" t="s">
        <v>444</v>
      </c>
      <c r="E22" s="55" t="s">
        <v>210</v>
      </c>
      <c r="F22" s="55" t="s">
        <v>152</v>
      </c>
      <c r="G22" s="55" t="s">
        <v>445</v>
      </c>
      <c r="H22" s="55" t="s">
        <v>440</v>
      </c>
      <c r="I22" s="68"/>
    </row>
    <row r="23" spans="2:13" ht="30" customHeight="1" x14ac:dyDescent="0.25">
      <c r="C23" s="131" t="s">
        <v>505</v>
      </c>
      <c r="D23" s="145"/>
      <c r="E23" s="145">
        <v>300</v>
      </c>
      <c r="F23" s="148"/>
      <c r="G23" s="88">
        <v>136</v>
      </c>
      <c r="H23" s="144">
        <f>IF(F23="Fossil free", 0.01, 0.07)</f>
        <v>7.0000000000000007E-2</v>
      </c>
      <c r="I23" s="28"/>
    </row>
    <row r="24" spans="2:13" ht="30" customHeight="1" x14ac:dyDescent="0.25">
      <c r="C24" s="131" t="s">
        <v>506</v>
      </c>
      <c r="D24" s="145"/>
      <c r="E24" s="145">
        <v>300</v>
      </c>
      <c r="F24" s="148"/>
      <c r="G24" s="88">
        <v>140</v>
      </c>
      <c r="H24" s="144">
        <f t="shared" ref="H24:H42" si="1">IF(F24="Fossil free", 0.01, 0.07)</f>
        <v>7.0000000000000007E-2</v>
      </c>
      <c r="I24" s="28"/>
    </row>
    <row r="25" spans="2:13" ht="30" customHeight="1" x14ac:dyDescent="0.25">
      <c r="C25" s="131" t="s">
        <v>508</v>
      </c>
      <c r="D25" s="145"/>
      <c r="E25" s="145">
        <v>300</v>
      </c>
      <c r="F25" s="148"/>
      <c r="G25" s="88">
        <v>132</v>
      </c>
      <c r="H25" s="144">
        <f t="shared" si="1"/>
        <v>7.0000000000000007E-2</v>
      </c>
      <c r="I25" s="28"/>
    </row>
    <row r="26" spans="2:13" ht="30" customHeight="1" x14ac:dyDescent="0.25">
      <c r="C26" s="131" t="s">
        <v>507</v>
      </c>
      <c r="D26" s="145"/>
      <c r="E26" s="145">
        <v>300</v>
      </c>
      <c r="F26" s="148"/>
      <c r="G26" s="88">
        <v>108</v>
      </c>
      <c r="H26" s="144">
        <f t="shared" si="1"/>
        <v>7.0000000000000007E-2</v>
      </c>
      <c r="I26" s="28"/>
    </row>
    <row r="27" spans="2:13" ht="30" customHeight="1" x14ac:dyDescent="0.25">
      <c r="C27" s="233" t="s">
        <v>509</v>
      </c>
      <c r="D27" s="145"/>
      <c r="E27" s="145">
        <v>300</v>
      </c>
      <c r="F27" s="148"/>
      <c r="G27" s="88">
        <v>86</v>
      </c>
      <c r="H27" s="144">
        <f t="shared" si="1"/>
        <v>7.0000000000000007E-2</v>
      </c>
      <c r="I27" s="28"/>
    </row>
    <row r="28" spans="2:13" ht="30" customHeight="1" x14ac:dyDescent="0.25">
      <c r="C28" s="131" t="s">
        <v>510</v>
      </c>
      <c r="D28" s="145"/>
      <c r="E28" s="145">
        <v>300</v>
      </c>
      <c r="F28" s="148"/>
      <c r="G28" s="88">
        <v>246</v>
      </c>
      <c r="H28" s="144">
        <f t="shared" si="1"/>
        <v>7.0000000000000007E-2</v>
      </c>
      <c r="I28" s="28"/>
    </row>
    <row r="29" spans="2:13" ht="30" customHeight="1" x14ac:dyDescent="0.25">
      <c r="C29" s="98" t="s">
        <v>511</v>
      </c>
      <c r="D29" s="145"/>
      <c r="E29" s="145">
        <v>300</v>
      </c>
      <c r="F29" s="148"/>
      <c r="G29" s="88">
        <v>294</v>
      </c>
      <c r="H29" s="144">
        <f t="shared" si="1"/>
        <v>7.0000000000000007E-2</v>
      </c>
      <c r="I29" s="28"/>
    </row>
    <row r="30" spans="2:13" ht="30" customHeight="1" x14ac:dyDescent="0.25">
      <c r="C30" s="104" t="s">
        <v>512</v>
      </c>
      <c r="D30" s="145"/>
      <c r="E30" s="145">
        <v>300</v>
      </c>
      <c r="F30" s="148"/>
      <c r="G30" s="88">
        <v>156</v>
      </c>
      <c r="H30" s="144">
        <f t="shared" si="1"/>
        <v>7.0000000000000007E-2</v>
      </c>
      <c r="I30" s="28"/>
    </row>
    <row r="31" spans="2:13" ht="30" customHeight="1" x14ac:dyDescent="0.25">
      <c r="C31" s="104" t="s">
        <v>513</v>
      </c>
      <c r="D31" s="145"/>
      <c r="E31" s="145">
        <v>300</v>
      </c>
      <c r="F31" s="148"/>
      <c r="G31" s="88">
        <v>202</v>
      </c>
      <c r="H31" s="144">
        <f t="shared" si="1"/>
        <v>7.0000000000000007E-2</v>
      </c>
      <c r="I31" s="28"/>
    </row>
    <row r="32" spans="2:13" ht="30" customHeight="1" x14ac:dyDescent="0.25">
      <c r="C32" s="104" t="s">
        <v>514</v>
      </c>
      <c r="D32" s="145"/>
      <c r="E32" s="145">
        <v>300</v>
      </c>
      <c r="F32" s="148"/>
      <c r="G32" s="88">
        <v>216</v>
      </c>
      <c r="H32" s="144">
        <f t="shared" si="1"/>
        <v>7.0000000000000007E-2</v>
      </c>
      <c r="I32" s="28"/>
    </row>
    <row r="33" spans="2:13" ht="30" customHeight="1" x14ac:dyDescent="0.25">
      <c r="C33" s="104" t="s">
        <v>515</v>
      </c>
      <c r="D33" s="145"/>
      <c r="E33" s="145">
        <v>300</v>
      </c>
      <c r="F33" s="148"/>
      <c r="G33" s="88">
        <v>259</v>
      </c>
      <c r="H33" s="144">
        <f t="shared" si="1"/>
        <v>7.0000000000000007E-2</v>
      </c>
      <c r="I33" s="28"/>
    </row>
    <row r="34" spans="2:13" ht="30" customHeight="1" x14ac:dyDescent="0.25">
      <c r="C34" s="104" t="s">
        <v>516</v>
      </c>
      <c r="D34" s="145"/>
      <c r="E34" s="145">
        <v>300</v>
      </c>
      <c r="F34" s="148"/>
      <c r="G34" s="88">
        <v>277</v>
      </c>
      <c r="H34" s="144">
        <f t="shared" si="1"/>
        <v>7.0000000000000007E-2</v>
      </c>
      <c r="I34" s="28"/>
    </row>
    <row r="35" spans="2:13" ht="30" customHeight="1" x14ac:dyDescent="0.25">
      <c r="C35" s="104" t="s">
        <v>517</v>
      </c>
      <c r="D35" s="145"/>
      <c r="E35" s="145">
        <v>300</v>
      </c>
      <c r="F35" s="148"/>
      <c r="G35" s="88">
        <v>209</v>
      </c>
      <c r="H35" s="144">
        <f t="shared" si="1"/>
        <v>7.0000000000000007E-2</v>
      </c>
      <c r="I35" s="28"/>
    </row>
    <row r="36" spans="2:13" ht="30" customHeight="1" x14ac:dyDescent="0.25">
      <c r="C36" s="104" t="s">
        <v>56</v>
      </c>
      <c r="D36" s="145"/>
      <c r="E36" s="145">
        <v>300</v>
      </c>
      <c r="F36" s="148"/>
      <c r="G36" s="88">
        <v>215</v>
      </c>
      <c r="H36" s="144">
        <f t="shared" si="1"/>
        <v>7.0000000000000007E-2</v>
      </c>
      <c r="I36" s="28"/>
    </row>
    <row r="37" spans="2:13" ht="30" customHeight="1" x14ac:dyDescent="0.25">
      <c r="C37" s="104" t="s">
        <v>57</v>
      </c>
      <c r="D37" s="145"/>
      <c r="E37" s="145">
        <v>300</v>
      </c>
      <c r="F37" s="148"/>
      <c r="G37" s="88">
        <v>61</v>
      </c>
      <c r="H37" s="144">
        <f t="shared" si="1"/>
        <v>7.0000000000000007E-2</v>
      </c>
      <c r="I37" s="28"/>
    </row>
    <row r="38" spans="2:13" ht="30" customHeight="1" x14ac:dyDescent="0.25">
      <c r="C38" s="104" t="s">
        <v>518</v>
      </c>
      <c r="D38" s="145"/>
      <c r="E38" s="145">
        <v>300</v>
      </c>
      <c r="F38" s="148"/>
      <c r="G38" s="88">
        <v>215</v>
      </c>
      <c r="H38" s="144">
        <f t="shared" si="1"/>
        <v>7.0000000000000007E-2</v>
      </c>
      <c r="I38" s="28"/>
    </row>
    <row r="39" spans="2:13" ht="30" customHeight="1" x14ac:dyDescent="0.25">
      <c r="C39" s="104" t="s">
        <v>519</v>
      </c>
      <c r="D39" s="145"/>
      <c r="E39" s="145">
        <v>300</v>
      </c>
      <c r="F39" s="148"/>
      <c r="G39" s="88">
        <v>60</v>
      </c>
      <c r="H39" s="144">
        <f t="shared" si="1"/>
        <v>7.0000000000000007E-2</v>
      </c>
      <c r="I39" s="28"/>
    </row>
    <row r="40" spans="2:13" ht="30" customHeight="1" x14ac:dyDescent="0.25">
      <c r="C40" s="104" t="s">
        <v>520</v>
      </c>
      <c r="D40" s="145"/>
      <c r="E40" s="145">
        <v>300</v>
      </c>
      <c r="F40" s="148"/>
      <c r="G40" s="88">
        <v>267</v>
      </c>
      <c r="H40" s="144">
        <f t="shared" si="1"/>
        <v>7.0000000000000007E-2</v>
      </c>
      <c r="I40" s="28"/>
    </row>
    <row r="41" spans="2:13" ht="30" customHeight="1" x14ac:dyDescent="0.25">
      <c r="C41" s="150" t="s">
        <v>132</v>
      </c>
      <c r="D41" s="149"/>
      <c r="E41" s="145">
        <v>300</v>
      </c>
      <c r="F41" s="148"/>
      <c r="G41" s="145"/>
      <c r="H41" s="144">
        <f t="shared" si="1"/>
        <v>7.0000000000000007E-2</v>
      </c>
      <c r="I41" s="28"/>
    </row>
    <row r="42" spans="2:13" ht="30" customHeight="1" x14ac:dyDescent="0.25">
      <c r="C42" s="150" t="s">
        <v>132</v>
      </c>
      <c r="D42" s="155"/>
      <c r="E42" s="145">
        <v>300</v>
      </c>
      <c r="F42" s="148"/>
      <c r="G42" s="145"/>
      <c r="H42" s="144">
        <f t="shared" si="1"/>
        <v>7.0000000000000007E-2</v>
      </c>
      <c r="I42" s="28"/>
    </row>
    <row r="43" spans="2:13" ht="30" customHeight="1" x14ac:dyDescent="0.25">
      <c r="E43" s="66"/>
      <c r="F43" s="25"/>
      <c r="G43" s="63"/>
      <c r="H43" s="28"/>
      <c r="I43" s="28"/>
      <c r="K43" s="63"/>
      <c r="L43" s="70"/>
      <c r="M43" s="70"/>
    </row>
    <row r="44" spans="2:13" ht="30" customHeight="1" x14ac:dyDescent="0.25">
      <c r="B44" s="257" t="s">
        <v>453</v>
      </c>
      <c r="C44" s="257"/>
      <c r="D44" s="257"/>
      <c r="E44" s="257"/>
      <c r="F44" s="257"/>
      <c r="G44" s="257"/>
      <c r="H44" s="257"/>
      <c r="I44" s="257"/>
      <c r="K44" s="63"/>
      <c r="L44" s="70"/>
      <c r="M44" s="70"/>
    </row>
    <row r="45" spans="2:13" ht="50.1" customHeight="1" x14ac:dyDescent="0.25">
      <c r="B45" s="274" t="s">
        <v>454</v>
      </c>
      <c r="C45" s="274"/>
      <c r="D45" s="274"/>
      <c r="E45" s="274"/>
      <c r="F45" s="274"/>
      <c r="G45" s="274"/>
      <c r="H45" s="274"/>
      <c r="I45" s="274"/>
      <c r="K45" s="63"/>
      <c r="L45" s="70"/>
      <c r="M45" s="70"/>
    </row>
    <row r="46" spans="2:13" ht="20.100000000000001" customHeight="1" x14ac:dyDescent="0.25">
      <c r="B46" s="64"/>
      <c r="C46" s="65"/>
      <c r="D46" s="65"/>
      <c r="E46" s="65"/>
      <c r="F46" s="65"/>
      <c r="G46" s="65"/>
      <c r="H46" s="65"/>
      <c r="I46" s="64"/>
      <c r="K46" s="63"/>
      <c r="L46" s="70"/>
      <c r="M46" s="70"/>
    </row>
    <row r="47" spans="2:13" ht="30" customHeight="1" x14ac:dyDescent="0.25">
      <c r="C47" s="54" t="s">
        <v>58</v>
      </c>
      <c r="D47" s="55" t="s">
        <v>442</v>
      </c>
      <c r="E47" s="55" t="s">
        <v>210</v>
      </c>
      <c r="F47" s="55" t="s">
        <v>152</v>
      </c>
      <c r="G47" s="55" t="s">
        <v>445</v>
      </c>
      <c r="H47" s="55" t="s">
        <v>455</v>
      </c>
      <c r="I47" s="68"/>
    </row>
    <row r="48" spans="2:13" ht="30" customHeight="1" x14ac:dyDescent="0.25">
      <c r="C48" s="135" t="s">
        <v>456</v>
      </c>
      <c r="D48" s="145"/>
      <c r="E48" s="145">
        <v>300</v>
      </c>
      <c r="F48" s="148"/>
      <c r="G48" s="88">
        <v>3200</v>
      </c>
      <c r="H48" s="190">
        <f>IF(F48="Fossil free", 0.01, 0.07)</f>
        <v>7.0000000000000007E-2</v>
      </c>
      <c r="I48" s="28"/>
    </row>
    <row r="49" spans="2:14" ht="30" customHeight="1" x14ac:dyDescent="0.25">
      <c r="C49" s="150" t="s">
        <v>132</v>
      </c>
      <c r="D49" s="145"/>
      <c r="E49" s="145">
        <v>300</v>
      </c>
      <c r="F49" s="148"/>
      <c r="G49" s="155"/>
      <c r="H49" s="190">
        <f t="shared" ref="H49:H50" si="2">IF(F49="Fossil free", 0.01, 0.07)</f>
        <v>7.0000000000000007E-2</v>
      </c>
      <c r="I49" s="28"/>
    </row>
    <row r="50" spans="2:14" ht="30" customHeight="1" x14ac:dyDescent="0.25">
      <c r="C50" s="150" t="s">
        <v>132</v>
      </c>
      <c r="D50" s="145"/>
      <c r="E50" s="145">
        <v>300</v>
      </c>
      <c r="F50" s="148"/>
      <c r="G50" s="155"/>
      <c r="H50" s="190">
        <f t="shared" si="2"/>
        <v>7.0000000000000007E-2</v>
      </c>
      <c r="I50" s="28"/>
    </row>
    <row r="51" spans="2:14" ht="30" customHeight="1" x14ac:dyDescent="0.25">
      <c r="B51" s="90"/>
      <c r="C51" s="28"/>
      <c r="D51" s="28"/>
      <c r="F51" s="66"/>
      <c r="G51" s="93"/>
      <c r="H51" s="28"/>
      <c r="I51" s="28"/>
      <c r="L51" s="70"/>
      <c r="M51" s="70"/>
      <c r="N51" s="70"/>
    </row>
    <row r="52" spans="2:14" ht="30" customHeight="1" x14ac:dyDescent="0.25">
      <c r="B52" s="257" t="s">
        <v>457</v>
      </c>
      <c r="C52" s="257"/>
      <c r="D52" s="257"/>
      <c r="E52" s="257"/>
      <c r="F52" s="257"/>
      <c r="G52" s="257"/>
      <c r="H52" s="257"/>
      <c r="I52" s="257"/>
    </row>
    <row r="53" spans="2:14" ht="60" customHeight="1" x14ac:dyDescent="0.25">
      <c r="B53" s="258" t="s">
        <v>458</v>
      </c>
      <c r="C53" s="258"/>
      <c r="D53" s="258"/>
      <c r="E53" s="258"/>
      <c r="F53" s="258"/>
      <c r="G53" s="258"/>
      <c r="H53" s="258"/>
      <c r="I53" s="258"/>
    </row>
    <row r="54" spans="2:14" ht="30" customHeight="1" x14ac:dyDescent="0.25">
      <c r="B54" s="64"/>
      <c r="C54" s="64"/>
      <c r="D54" s="64"/>
      <c r="E54" s="64"/>
      <c r="F54" s="64"/>
      <c r="G54" s="64"/>
      <c r="H54" s="64"/>
      <c r="I54" s="64"/>
    </row>
    <row r="55" spans="2:14" ht="35.1" customHeight="1" x14ac:dyDescent="0.25">
      <c r="B55" s="64"/>
      <c r="C55" s="64"/>
      <c r="D55" s="54" t="s">
        <v>216</v>
      </c>
      <c r="E55" s="55" t="s">
        <v>459</v>
      </c>
      <c r="F55" s="55" t="s">
        <v>217</v>
      </c>
      <c r="G55" s="64"/>
      <c r="H55" s="64"/>
      <c r="I55" s="64"/>
    </row>
    <row r="56" spans="2:14" ht="40.5" customHeight="1" x14ac:dyDescent="0.25">
      <c r="B56" s="64"/>
      <c r="C56" s="64"/>
      <c r="D56" s="131" t="s">
        <v>218</v>
      </c>
      <c r="E56" s="154"/>
      <c r="F56" s="224"/>
      <c r="G56" s="64"/>
      <c r="H56" s="64"/>
      <c r="I56" s="64"/>
    </row>
    <row r="57" spans="2:14" ht="30" customHeight="1" x14ac:dyDescent="0.25">
      <c r="B57" s="64"/>
      <c r="C57" s="64"/>
      <c r="D57" s="312" t="s">
        <v>219</v>
      </c>
      <c r="E57" s="312"/>
      <c r="F57" s="312"/>
      <c r="G57" s="64"/>
      <c r="H57" s="64"/>
      <c r="I57" s="64"/>
    </row>
    <row r="58" spans="2:14" ht="30" customHeight="1" x14ac:dyDescent="0.25">
      <c r="B58" s="64"/>
      <c r="C58" s="65"/>
      <c r="D58" s="65"/>
      <c r="E58" s="65"/>
      <c r="F58" s="65"/>
      <c r="G58" s="65"/>
      <c r="H58" s="65"/>
      <c r="I58" s="64"/>
    </row>
    <row r="59" spans="2:14" ht="30" customHeight="1" x14ac:dyDescent="0.25">
      <c r="C59" s="54" t="s">
        <v>220</v>
      </c>
      <c r="D59" s="55" t="s">
        <v>442</v>
      </c>
      <c r="E59" s="55" t="s">
        <v>210</v>
      </c>
      <c r="F59" s="55" t="s">
        <v>152</v>
      </c>
      <c r="G59" s="55" t="s">
        <v>445</v>
      </c>
      <c r="H59" s="55" t="s">
        <v>455</v>
      </c>
      <c r="I59" s="68"/>
    </row>
    <row r="60" spans="2:14" ht="30" customHeight="1" x14ac:dyDescent="0.25">
      <c r="C60" s="135" t="s">
        <v>221</v>
      </c>
      <c r="D60" s="145"/>
      <c r="E60" s="145">
        <v>300</v>
      </c>
      <c r="F60" s="148"/>
      <c r="G60" s="88">
        <v>7000</v>
      </c>
      <c r="H60" s="144">
        <f>IF(F60="Fossil free", 0.01, 0.07)</f>
        <v>7.0000000000000007E-2</v>
      </c>
      <c r="I60" s="68"/>
    </row>
    <row r="61" spans="2:14" ht="30" customHeight="1" x14ac:dyDescent="0.25">
      <c r="C61" s="131" t="s">
        <v>222</v>
      </c>
      <c r="D61" s="145"/>
      <c r="E61" s="145">
        <v>300</v>
      </c>
      <c r="F61" s="148"/>
      <c r="G61" s="88">
        <v>2000</v>
      </c>
      <c r="H61" s="144">
        <f t="shared" ref="H61:H84" si="3">IF(F61="Fossil free", 0.01, 0.07)</f>
        <v>7.0000000000000007E-2</v>
      </c>
      <c r="I61" s="68"/>
    </row>
    <row r="62" spans="2:14" ht="30" customHeight="1" x14ac:dyDescent="0.25">
      <c r="C62" s="131" t="s">
        <v>53</v>
      </c>
      <c r="D62" s="154"/>
      <c r="E62" s="145">
        <v>300</v>
      </c>
      <c r="F62" s="148"/>
      <c r="G62" s="88">
        <v>6</v>
      </c>
      <c r="H62" s="144">
        <f t="shared" si="3"/>
        <v>7.0000000000000007E-2</v>
      </c>
      <c r="I62" s="68"/>
    </row>
    <row r="63" spans="2:14" ht="30" customHeight="1" x14ac:dyDescent="0.25">
      <c r="C63" s="135" t="s">
        <v>232</v>
      </c>
      <c r="D63" s="145"/>
      <c r="E63" s="145">
        <v>300</v>
      </c>
      <c r="F63" s="148"/>
      <c r="G63" s="88">
        <v>1200</v>
      </c>
      <c r="H63" s="144">
        <f t="shared" si="3"/>
        <v>7.0000000000000007E-2</v>
      </c>
      <c r="I63" s="28"/>
    </row>
    <row r="64" spans="2:14" ht="30" customHeight="1" x14ac:dyDescent="0.25">
      <c r="C64" s="135" t="s">
        <v>233</v>
      </c>
      <c r="D64" s="145"/>
      <c r="E64" s="145">
        <v>300</v>
      </c>
      <c r="F64" s="148"/>
      <c r="G64" s="88">
        <v>900</v>
      </c>
      <c r="H64" s="144">
        <f t="shared" si="3"/>
        <v>7.0000000000000007E-2</v>
      </c>
      <c r="I64" s="28"/>
    </row>
    <row r="65" spans="3:9" ht="30" customHeight="1" x14ac:dyDescent="0.25">
      <c r="C65" s="135" t="s">
        <v>223</v>
      </c>
      <c r="D65" s="145"/>
      <c r="E65" s="145">
        <v>300</v>
      </c>
      <c r="F65" s="148"/>
      <c r="G65" s="88">
        <v>44</v>
      </c>
      <c r="H65" s="144">
        <f t="shared" si="3"/>
        <v>7.0000000000000007E-2</v>
      </c>
      <c r="I65" s="28"/>
    </row>
    <row r="66" spans="3:9" ht="30" customHeight="1" x14ac:dyDescent="0.25">
      <c r="C66" s="135" t="s">
        <v>59</v>
      </c>
      <c r="D66" s="145"/>
      <c r="E66" s="145">
        <v>300</v>
      </c>
      <c r="F66" s="148"/>
      <c r="G66" s="88">
        <v>330</v>
      </c>
      <c r="H66" s="144">
        <f t="shared" si="3"/>
        <v>7.0000000000000007E-2</v>
      </c>
      <c r="I66" s="28"/>
    </row>
    <row r="67" spans="3:9" ht="30" customHeight="1" x14ac:dyDescent="0.25">
      <c r="C67" s="135" t="s">
        <v>224</v>
      </c>
      <c r="D67" s="145"/>
      <c r="E67" s="145">
        <v>300</v>
      </c>
      <c r="F67" s="148"/>
      <c r="G67" s="88">
        <v>710</v>
      </c>
      <c r="H67" s="144">
        <f t="shared" si="3"/>
        <v>7.0000000000000007E-2</v>
      </c>
      <c r="I67" s="28"/>
    </row>
    <row r="68" spans="3:9" ht="30" customHeight="1" x14ac:dyDescent="0.25">
      <c r="C68" s="135" t="s">
        <v>460</v>
      </c>
      <c r="D68" s="145"/>
      <c r="E68" s="145">
        <v>300</v>
      </c>
      <c r="F68" s="148"/>
      <c r="G68" s="88">
        <v>320</v>
      </c>
      <c r="H68" s="144">
        <f t="shared" si="3"/>
        <v>7.0000000000000007E-2</v>
      </c>
      <c r="I68" s="28"/>
    </row>
    <row r="69" spans="3:9" ht="30" customHeight="1" x14ac:dyDescent="0.25">
      <c r="C69" s="135" t="s">
        <v>497</v>
      </c>
      <c r="D69" s="145"/>
      <c r="E69" s="145">
        <v>300</v>
      </c>
      <c r="F69" s="148"/>
      <c r="G69" s="88">
        <v>530</v>
      </c>
      <c r="H69" s="144">
        <f t="shared" si="3"/>
        <v>7.0000000000000007E-2</v>
      </c>
      <c r="I69" s="28"/>
    </row>
    <row r="70" spans="3:9" ht="30" customHeight="1" x14ac:dyDescent="0.25">
      <c r="C70" s="135" t="s">
        <v>461</v>
      </c>
      <c r="D70" s="145"/>
      <c r="E70" s="145">
        <v>300</v>
      </c>
      <c r="F70" s="148"/>
      <c r="G70" s="88">
        <v>200</v>
      </c>
      <c r="H70" s="144">
        <f t="shared" si="3"/>
        <v>7.0000000000000007E-2</v>
      </c>
      <c r="I70" s="28"/>
    </row>
    <row r="71" spans="3:9" ht="30" customHeight="1" x14ac:dyDescent="0.25">
      <c r="C71" s="135" t="s">
        <v>525</v>
      </c>
      <c r="D71" s="145"/>
      <c r="E71" s="145">
        <v>300</v>
      </c>
      <c r="F71" s="148"/>
      <c r="G71" s="88">
        <v>120</v>
      </c>
      <c r="H71" s="144">
        <f t="shared" si="3"/>
        <v>7.0000000000000007E-2</v>
      </c>
      <c r="I71" s="28"/>
    </row>
    <row r="72" spans="3:9" ht="30" customHeight="1" x14ac:dyDescent="0.25">
      <c r="C72" s="135" t="s">
        <v>462</v>
      </c>
      <c r="D72" s="145"/>
      <c r="E72" s="145">
        <v>300</v>
      </c>
      <c r="F72" s="148"/>
      <c r="G72" s="88">
        <v>450</v>
      </c>
      <c r="H72" s="144">
        <f t="shared" si="3"/>
        <v>7.0000000000000007E-2</v>
      </c>
      <c r="I72" s="28"/>
    </row>
    <row r="73" spans="3:9" ht="30" customHeight="1" x14ac:dyDescent="0.25">
      <c r="C73" s="135" t="s">
        <v>225</v>
      </c>
      <c r="D73" s="145"/>
      <c r="E73" s="145">
        <v>300</v>
      </c>
      <c r="F73" s="148"/>
      <c r="G73" s="88">
        <v>600</v>
      </c>
      <c r="H73" s="144">
        <f t="shared" si="3"/>
        <v>7.0000000000000007E-2</v>
      </c>
      <c r="I73" s="28"/>
    </row>
    <row r="74" spans="3:9" ht="30" customHeight="1" x14ac:dyDescent="0.25">
      <c r="C74" s="135" t="s">
        <v>226</v>
      </c>
      <c r="D74" s="145"/>
      <c r="E74" s="145">
        <v>300</v>
      </c>
      <c r="F74" s="148"/>
      <c r="G74" s="88">
        <v>100</v>
      </c>
      <c r="H74" s="144">
        <f t="shared" si="3"/>
        <v>7.0000000000000007E-2</v>
      </c>
      <c r="I74" s="28"/>
    </row>
    <row r="75" spans="3:9" ht="30" customHeight="1" x14ac:dyDescent="0.25">
      <c r="C75" s="135" t="s">
        <v>227</v>
      </c>
      <c r="D75" s="145"/>
      <c r="E75" s="145">
        <v>300</v>
      </c>
      <c r="F75" s="148"/>
      <c r="G75" s="88">
        <v>960</v>
      </c>
      <c r="H75" s="144">
        <f t="shared" si="3"/>
        <v>7.0000000000000007E-2</v>
      </c>
      <c r="I75" s="28"/>
    </row>
    <row r="76" spans="3:9" ht="30" customHeight="1" x14ac:dyDescent="0.25">
      <c r="C76" s="135" t="s">
        <v>228</v>
      </c>
      <c r="D76" s="145"/>
      <c r="E76" s="145">
        <v>300</v>
      </c>
      <c r="F76" s="148"/>
      <c r="G76" s="88">
        <v>1400</v>
      </c>
      <c r="H76" s="144">
        <f t="shared" si="3"/>
        <v>7.0000000000000007E-2</v>
      </c>
      <c r="I76" s="28"/>
    </row>
    <row r="77" spans="3:9" ht="30" customHeight="1" x14ac:dyDescent="0.25">
      <c r="C77" s="135" t="s">
        <v>229</v>
      </c>
      <c r="D77" s="145"/>
      <c r="E77" s="145">
        <v>300</v>
      </c>
      <c r="F77" s="148"/>
      <c r="G77" s="88">
        <v>620</v>
      </c>
      <c r="H77" s="144">
        <f t="shared" si="3"/>
        <v>7.0000000000000007E-2</v>
      </c>
      <c r="I77" s="28"/>
    </row>
    <row r="78" spans="3:9" ht="30" customHeight="1" x14ac:dyDescent="0.25">
      <c r="C78" s="135" t="s">
        <v>234</v>
      </c>
      <c r="D78" s="145"/>
      <c r="E78" s="145">
        <v>300</v>
      </c>
      <c r="F78" s="148"/>
      <c r="G78" s="88">
        <v>1100</v>
      </c>
      <c r="H78" s="144">
        <f t="shared" si="3"/>
        <v>7.0000000000000007E-2</v>
      </c>
      <c r="I78" s="28"/>
    </row>
    <row r="79" spans="3:9" ht="30" customHeight="1" x14ac:dyDescent="0.25">
      <c r="C79" s="135" t="s">
        <v>230</v>
      </c>
      <c r="D79" s="145"/>
      <c r="E79" s="145">
        <v>300</v>
      </c>
      <c r="F79" s="148"/>
      <c r="G79" s="88">
        <v>2700</v>
      </c>
      <c r="H79" s="144">
        <f t="shared" si="3"/>
        <v>7.0000000000000007E-2</v>
      </c>
      <c r="I79" s="28"/>
    </row>
    <row r="80" spans="3:9" ht="30" customHeight="1" x14ac:dyDescent="0.25">
      <c r="C80" s="135" t="s">
        <v>231</v>
      </c>
      <c r="D80" s="145"/>
      <c r="E80" s="145">
        <v>300</v>
      </c>
      <c r="F80" s="148"/>
      <c r="G80" s="88">
        <v>1600</v>
      </c>
      <c r="H80" s="144">
        <f t="shared" si="3"/>
        <v>7.0000000000000007E-2</v>
      </c>
      <c r="I80" s="28"/>
    </row>
    <row r="81" spans="2:13" ht="30" customHeight="1" x14ac:dyDescent="0.25">
      <c r="C81" s="150" t="s">
        <v>132</v>
      </c>
      <c r="D81" s="145"/>
      <c r="E81" s="145">
        <v>300</v>
      </c>
      <c r="F81" s="148"/>
      <c r="G81" s="155"/>
      <c r="H81" s="144">
        <f t="shared" si="3"/>
        <v>7.0000000000000007E-2</v>
      </c>
      <c r="I81" s="28"/>
    </row>
    <row r="82" spans="2:13" ht="30" customHeight="1" x14ac:dyDescent="0.25">
      <c r="C82" s="150" t="s">
        <v>132</v>
      </c>
      <c r="D82" s="145"/>
      <c r="E82" s="145">
        <v>300</v>
      </c>
      <c r="F82" s="148"/>
      <c r="G82" s="155"/>
      <c r="H82" s="144">
        <f t="shared" si="3"/>
        <v>7.0000000000000007E-2</v>
      </c>
      <c r="I82" s="28"/>
    </row>
    <row r="83" spans="2:13" ht="30" customHeight="1" x14ac:dyDescent="0.25">
      <c r="C83" s="150" t="s">
        <v>132</v>
      </c>
      <c r="D83" s="145"/>
      <c r="E83" s="145">
        <v>300</v>
      </c>
      <c r="F83" s="148"/>
      <c r="G83" s="155"/>
      <c r="H83" s="144">
        <f t="shared" si="3"/>
        <v>7.0000000000000007E-2</v>
      </c>
      <c r="I83" s="28"/>
    </row>
    <row r="84" spans="2:13" ht="30" customHeight="1" x14ac:dyDescent="0.25">
      <c r="C84" s="150" t="s">
        <v>132</v>
      </c>
      <c r="D84" s="145"/>
      <c r="E84" s="145">
        <v>300</v>
      </c>
      <c r="F84" s="148"/>
      <c r="G84" s="155"/>
      <c r="H84" s="144">
        <f t="shared" si="3"/>
        <v>7.0000000000000007E-2</v>
      </c>
      <c r="I84" s="28"/>
    </row>
    <row r="85" spans="2:13" ht="30" customHeight="1" x14ac:dyDescent="0.25">
      <c r="I85" s="28"/>
    </row>
    <row r="86" spans="2:13" ht="30" customHeight="1" x14ac:dyDescent="0.25">
      <c r="B86" s="90"/>
      <c r="C86" s="28"/>
      <c r="D86" s="28"/>
      <c r="F86" s="66"/>
      <c r="G86" s="93"/>
      <c r="H86" s="28"/>
      <c r="I86" s="28"/>
      <c r="K86" s="63"/>
      <c r="L86" s="70"/>
      <c r="M86" s="70"/>
    </row>
    <row r="87" spans="2:13" ht="30" hidden="1" customHeight="1" x14ac:dyDescent="0.25">
      <c r="B87" s="90"/>
      <c r="C87" s="91"/>
      <c r="D87" s="91"/>
      <c r="E87" s="92"/>
      <c r="F87" s="70"/>
      <c r="G87" s="93"/>
      <c r="H87" s="28"/>
      <c r="I87" s="28"/>
      <c r="K87" s="63" t="e">
        <f>'Enter data for chemicals here'!#REF!</f>
        <v>#REF!</v>
      </c>
      <c r="L87" s="70" t="e">
        <f>'Enter data for chemicals here'!#REF!*'Enter data for chemicals here'!#REF!</f>
        <v>#REF!</v>
      </c>
      <c r="M87" s="70" t="e">
        <f>'Enter data for chemicals here'!#REF!*'Enter data for chemicals here'!#REF!</f>
        <v>#REF!</v>
      </c>
    </row>
    <row r="88" spans="2:13" ht="30" hidden="1" customHeight="1" x14ac:dyDescent="0.25">
      <c r="B88" s="90"/>
      <c r="C88" s="91"/>
      <c r="D88" s="91"/>
      <c r="E88" s="92"/>
      <c r="F88" s="70"/>
      <c r="G88" s="93"/>
      <c r="H88" s="28"/>
      <c r="I88" s="28"/>
      <c r="K88" s="63" t="e">
        <f>'Enter data for chemicals here'!#REF!</f>
        <v>#REF!</v>
      </c>
      <c r="L88" s="70" t="e">
        <f>'Enter data for chemicals here'!#REF!*'Enter data for chemicals here'!#REF!</f>
        <v>#REF!</v>
      </c>
      <c r="M88" s="70" t="e">
        <f>'Enter data for chemicals here'!#REF!*'Enter data for chemicals here'!#REF!</f>
        <v>#REF!</v>
      </c>
    </row>
    <row r="89" spans="2:13" ht="30" hidden="1" customHeight="1" x14ac:dyDescent="0.25">
      <c r="B89" s="90"/>
      <c r="C89" s="91"/>
      <c r="D89" s="91"/>
      <c r="E89" s="92"/>
      <c r="F89" s="70"/>
      <c r="G89" s="93"/>
      <c r="H89" s="28"/>
      <c r="I89" s="28"/>
      <c r="K89" s="63" t="e">
        <f>'Enter data for chemicals here'!#REF!</f>
        <v>#REF!</v>
      </c>
      <c r="L89" s="70" t="e">
        <f>'Enter data for chemicals here'!#REF!*'Enter data for chemicals here'!#REF!</f>
        <v>#REF!</v>
      </c>
      <c r="M89" s="70" t="e">
        <f>'Enter data for chemicals here'!#REF!*'Enter data for chemicals here'!#REF!</f>
        <v>#REF!</v>
      </c>
    </row>
    <row r="90" spans="2:13" ht="30" hidden="1" customHeight="1" x14ac:dyDescent="0.25">
      <c r="B90" s="90"/>
      <c r="C90" s="91"/>
      <c r="D90" s="91"/>
      <c r="E90" s="92"/>
      <c r="F90" s="70"/>
      <c r="G90" s="93"/>
      <c r="H90" s="28"/>
      <c r="I90" s="28"/>
      <c r="K90" s="63" t="e">
        <f>'Enter data for chemicals here'!#REF!</f>
        <v>#REF!</v>
      </c>
      <c r="L90" s="70" t="e">
        <f>'Enter data for chemicals here'!#REF!*'Enter data for chemicals here'!#REF!</f>
        <v>#REF!</v>
      </c>
      <c r="M90" s="70" t="e">
        <f>'Enter data for chemicals here'!#REF!*'Enter data for chemicals here'!#REF!</f>
        <v>#REF!</v>
      </c>
    </row>
    <row r="91" spans="2:13" ht="30" hidden="1" customHeight="1" x14ac:dyDescent="0.25">
      <c r="B91" s="90"/>
      <c r="C91" s="91"/>
      <c r="D91" s="91"/>
      <c r="E91" s="92"/>
      <c r="F91" s="70"/>
      <c r="G91" s="93"/>
      <c r="H91" s="28"/>
      <c r="I91" s="28"/>
      <c r="K91" s="63" t="str">
        <f>'Enter data for chemicals here'!C41</f>
        <v>Other</v>
      </c>
      <c r="L91" s="70">
        <f>'Enter data for chemicals here'!D41*'Enter data for chemicals here'!G41</f>
        <v>0</v>
      </c>
      <c r="M91" s="70" t="e">
        <f>'Enter data for chemicals here'!#REF!*'Enter data for chemicals here'!H41</f>
        <v>#REF!</v>
      </c>
    </row>
    <row r="92" spans="2:13" ht="30" hidden="1" customHeight="1" x14ac:dyDescent="0.25">
      <c r="B92" s="90"/>
      <c r="C92" s="91"/>
      <c r="D92" s="91"/>
      <c r="E92" s="92"/>
      <c r="F92" s="70"/>
      <c r="G92" s="93"/>
      <c r="H92" s="28"/>
      <c r="I92" s="28"/>
    </row>
    <row r="93" spans="2:13" ht="30" hidden="1" customHeight="1" x14ac:dyDescent="0.25">
      <c r="B93" s="90"/>
      <c r="C93" s="91"/>
      <c r="D93" s="91"/>
      <c r="E93" s="92"/>
      <c r="F93" s="70"/>
      <c r="G93" s="93"/>
      <c r="H93" s="28"/>
      <c r="I93" s="28"/>
    </row>
    <row r="94" spans="2:13" ht="30" hidden="1" customHeight="1" x14ac:dyDescent="0.25">
      <c r="B94" s="90"/>
      <c r="C94" s="91"/>
      <c r="D94" s="91"/>
      <c r="E94" s="92"/>
      <c r="F94" s="70"/>
      <c r="G94" s="93"/>
      <c r="H94" s="28"/>
      <c r="I94" s="28"/>
    </row>
    <row r="95" spans="2:13" ht="30" hidden="1" customHeight="1" x14ac:dyDescent="0.25">
      <c r="B95" s="90"/>
      <c r="C95" s="91"/>
      <c r="D95" s="91"/>
      <c r="E95" s="92"/>
      <c r="F95" s="70"/>
      <c r="G95" s="93"/>
      <c r="H95" s="28"/>
      <c r="I95" s="28"/>
    </row>
    <row r="96" spans="2:13" ht="30" hidden="1" customHeight="1" x14ac:dyDescent="0.25">
      <c r="B96" s="90"/>
      <c r="C96" s="91"/>
      <c r="D96" s="91"/>
      <c r="E96" s="92"/>
      <c r="F96" s="70"/>
      <c r="G96" s="93"/>
      <c r="H96" s="28"/>
      <c r="I96" s="28"/>
    </row>
    <row r="97" spans="2:9" ht="30" hidden="1" customHeight="1" x14ac:dyDescent="0.25">
      <c r="B97" s="90"/>
      <c r="C97" s="91"/>
      <c r="D97" s="91"/>
      <c r="E97" s="92"/>
      <c r="F97" s="70"/>
      <c r="G97" s="93"/>
      <c r="H97" s="28"/>
      <c r="I97" s="28"/>
    </row>
    <row r="98" spans="2:9" ht="30" hidden="1" customHeight="1" x14ac:dyDescent="0.25">
      <c r="B98" s="90"/>
      <c r="C98" s="91"/>
      <c r="D98" s="91"/>
      <c r="E98" s="92"/>
      <c r="F98" s="70"/>
      <c r="G98" s="93"/>
      <c r="H98" s="28"/>
      <c r="I98" s="28"/>
    </row>
    <row r="99" spans="2:9" ht="30" hidden="1" customHeight="1" x14ac:dyDescent="0.25">
      <c r="E99" s="25"/>
      <c r="F99" s="25"/>
      <c r="G99" s="63"/>
      <c r="H99" s="28"/>
      <c r="I99" s="28"/>
    </row>
    <row r="100" spans="2:9" ht="15" hidden="1" customHeight="1" x14ac:dyDescent="0.25"/>
    <row r="101" spans="2:9" ht="15" hidden="1" customHeight="1" x14ac:dyDescent="0.25"/>
  </sheetData>
  <sheetProtection sheet="1" objects="1" scenarios="1"/>
  <dataConsolidate/>
  <mergeCells count="11">
    <mergeCell ref="D57:F57"/>
    <mergeCell ref="B4:I4"/>
    <mergeCell ref="B3:I3"/>
    <mergeCell ref="B52:I52"/>
    <mergeCell ref="B53:I53"/>
    <mergeCell ref="B6:I6"/>
    <mergeCell ref="B7:I7"/>
    <mergeCell ref="B19:I19"/>
    <mergeCell ref="B20:I20"/>
    <mergeCell ref="B44:I44"/>
    <mergeCell ref="B45:I4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96897F-A31C-4CC1-827B-810ABA378266}">
          <x14:formula1>
            <xm:f>'Information till rullistor'!$D$3:$D$4</xm:f>
          </x14:formula1>
          <xm:sqref>F48:F50 E87:E98 F23:F42 F10:F17 F60:F85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9125-3650-4338-A27A-3C478FA8FB74}">
  <dimension ref="A1:M75"/>
  <sheetViews>
    <sheetView showGridLines="0" topLeftCell="A2" zoomScale="90" zoomScaleNormal="90" workbookViewId="0">
      <selection activeCell="E38" sqref="E38"/>
    </sheetView>
  </sheetViews>
  <sheetFormatPr defaultColWidth="0" defaultRowHeight="0" customHeight="1" zeroHeight="1" x14ac:dyDescent="0.25"/>
  <cols>
    <col min="1" max="1" width="8.7109375" customWidth="1"/>
    <col min="2" max="9" width="25.7109375" customWidth="1"/>
    <col min="10" max="10" width="8.7109375" customWidth="1"/>
    <col min="11" max="11" width="9.140625" hidden="1" customWidth="1"/>
    <col min="12" max="14" width="12.42578125" hidden="1" customWidth="1"/>
    <col min="15" max="16384" width="12.42578125" hidden="1"/>
  </cols>
  <sheetData>
    <row r="1" spans="1:9" ht="15" hidden="1" x14ac:dyDescent="0.25"/>
    <row r="2" spans="1:9" ht="33" customHeight="1" x14ac:dyDescent="0.25">
      <c r="B2" s="24"/>
    </row>
    <row r="3" spans="1:9" ht="33" customHeight="1" x14ac:dyDescent="0.25">
      <c r="B3" s="271" t="s">
        <v>235</v>
      </c>
      <c r="C3" s="271"/>
      <c r="D3" s="271"/>
      <c r="E3" s="271"/>
      <c r="F3" s="271"/>
      <c r="G3" s="271"/>
      <c r="H3" s="271"/>
      <c r="I3" s="271"/>
    </row>
    <row r="4" spans="1:9" ht="33" customHeight="1" x14ac:dyDescent="0.25">
      <c r="B4" s="280" t="s">
        <v>236</v>
      </c>
      <c r="C4" s="280"/>
      <c r="D4" s="280"/>
      <c r="E4" s="280"/>
      <c r="F4" s="280"/>
      <c r="G4" s="280"/>
      <c r="H4" s="280"/>
      <c r="I4" s="280"/>
    </row>
    <row r="5" spans="1:9" ht="33" customHeight="1" x14ac:dyDescent="0.25">
      <c r="B5" s="78"/>
      <c r="C5" s="78"/>
      <c r="D5" s="78"/>
      <c r="E5" s="78"/>
      <c r="F5" s="78"/>
      <c r="G5" s="78"/>
      <c r="H5" s="78"/>
      <c r="I5" s="78"/>
    </row>
    <row r="6" spans="1:9" ht="33" customHeight="1" x14ac:dyDescent="0.25">
      <c r="B6" s="314" t="s">
        <v>237</v>
      </c>
      <c r="C6" s="314"/>
      <c r="D6" s="314"/>
      <c r="E6" s="314"/>
      <c r="F6" s="314"/>
      <c r="G6" s="314"/>
      <c r="H6" s="314"/>
      <c r="I6" s="314"/>
    </row>
    <row r="7" spans="1:9" ht="33" customHeight="1" x14ac:dyDescent="0.25">
      <c r="B7" s="78"/>
      <c r="C7" s="78"/>
      <c r="D7" s="78"/>
      <c r="E7" s="78"/>
      <c r="F7" s="78"/>
      <c r="G7" s="78"/>
      <c r="H7" s="78"/>
      <c r="I7" s="78"/>
    </row>
    <row r="8" spans="1:9" ht="45" customHeight="1" x14ac:dyDescent="0.25">
      <c r="B8" s="78"/>
      <c r="C8" s="116" t="s">
        <v>464</v>
      </c>
      <c r="D8" s="116" t="s">
        <v>465</v>
      </c>
      <c r="E8" s="116" t="s">
        <v>466</v>
      </c>
      <c r="F8" s="81" t="s">
        <v>467</v>
      </c>
      <c r="H8" s="81" t="s">
        <v>238</v>
      </c>
      <c r="I8" s="78"/>
    </row>
    <row r="9" spans="1:9" ht="33" customHeight="1" x14ac:dyDescent="0.25">
      <c r="B9" s="78"/>
      <c r="C9" s="180">
        <f>SUM(D9:F9)</f>
        <v>0</v>
      </c>
      <c r="D9" s="180">
        <f>(SUM(H15:H19))/1000</f>
        <v>0</v>
      </c>
      <c r="E9" s="180">
        <f>(SUM(H26:H29)+H32)/1000</f>
        <v>0</v>
      </c>
      <c r="F9" s="114">
        <f>(SUM(H38:H39))/1000</f>
        <v>0</v>
      </c>
      <c r="H9" s="114" t="str">
        <f>IFERROR((ABS(C9)/'Results presentation in table'!K14)*100, "Enter data in input tabs")</f>
        <v>Enter data in input tabs</v>
      </c>
      <c r="I9" s="78"/>
    </row>
    <row r="10" spans="1:9" ht="33" customHeight="1" x14ac:dyDescent="0.25">
      <c r="B10" s="66"/>
      <c r="C10" s="66"/>
      <c r="D10" s="66"/>
      <c r="E10" s="66"/>
      <c r="F10" s="66"/>
      <c r="G10" s="66"/>
      <c r="H10" s="66"/>
      <c r="I10" s="66"/>
    </row>
    <row r="11" spans="1:9" ht="33" customHeight="1" x14ac:dyDescent="0.25">
      <c r="B11" s="257" t="s">
        <v>239</v>
      </c>
      <c r="C11" s="257"/>
      <c r="D11" s="257"/>
      <c r="E11" s="257"/>
      <c r="F11" s="257"/>
      <c r="G11" s="257"/>
      <c r="H11" s="257"/>
      <c r="I11" s="257"/>
    </row>
    <row r="12" spans="1:9" ht="33" customHeight="1" x14ac:dyDescent="0.25">
      <c r="A12" s="23"/>
      <c r="B12" s="274" t="s">
        <v>240</v>
      </c>
      <c r="C12" s="274"/>
      <c r="D12" s="274"/>
      <c r="E12" s="274"/>
      <c r="F12" s="274"/>
      <c r="G12" s="274"/>
      <c r="H12" s="274"/>
      <c r="I12" s="274"/>
    </row>
    <row r="13" spans="1:9" ht="30" customHeight="1" x14ac:dyDescent="0.25">
      <c r="B13" s="64"/>
      <c r="C13" s="64"/>
      <c r="D13" s="64"/>
      <c r="E13" s="53"/>
      <c r="F13" s="53"/>
      <c r="G13" s="64"/>
      <c r="H13" s="64"/>
      <c r="I13" s="64"/>
    </row>
    <row r="14" spans="1:9" ht="60" customHeight="1" x14ac:dyDescent="0.25">
      <c r="C14" s="115" t="s">
        <v>261</v>
      </c>
      <c r="D14" s="77" t="s">
        <v>241</v>
      </c>
      <c r="E14" s="117" t="s">
        <v>252</v>
      </c>
      <c r="F14" s="55" t="s">
        <v>242</v>
      </c>
      <c r="G14" s="77" t="s">
        <v>243</v>
      </c>
      <c r="H14" s="55" t="s">
        <v>244</v>
      </c>
    </row>
    <row r="15" spans="1:9" ht="30" customHeight="1" x14ac:dyDescent="0.25">
      <c r="C15" s="141" t="s">
        <v>245</v>
      </c>
      <c r="D15" s="155"/>
      <c r="E15" s="169">
        <v>338</v>
      </c>
      <c r="F15" s="111" t="s">
        <v>463</v>
      </c>
      <c r="G15" s="139">
        <v>1</v>
      </c>
      <c r="H15" s="88">
        <f>-D15*E15*G15</f>
        <v>0</v>
      </c>
      <c r="I15" s="106"/>
    </row>
    <row r="16" spans="1:9" ht="30" customHeight="1" x14ac:dyDescent="0.25">
      <c r="C16" s="141" t="s">
        <v>246</v>
      </c>
      <c r="D16" s="155"/>
      <c r="E16" s="169">
        <f>'Enter data here'!G14</f>
        <v>468</v>
      </c>
      <c r="F16" s="111" t="s">
        <v>249</v>
      </c>
      <c r="G16" s="139">
        <v>1</v>
      </c>
      <c r="H16" s="88">
        <f>-D16*E16*G16</f>
        <v>0</v>
      </c>
      <c r="I16" s="313"/>
    </row>
    <row r="17" spans="2:13" ht="30" customHeight="1" x14ac:dyDescent="0.25">
      <c r="C17" s="141" t="s">
        <v>247</v>
      </c>
      <c r="D17" s="155"/>
      <c r="E17" s="152"/>
      <c r="F17" s="111" t="s">
        <v>250</v>
      </c>
      <c r="G17" s="139">
        <v>1</v>
      </c>
      <c r="H17" s="88">
        <f>-D17*E17*G17</f>
        <v>0</v>
      </c>
      <c r="I17" s="313"/>
    </row>
    <row r="18" spans="2:13" ht="30" customHeight="1" x14ac:dyDescent="0.25">
      <c r="C18" s="141" t="s">
        <v>248</v>
      </c>
      <c r="D18" s="88">
        <f>('Enter data here'!E57*(References!C87)+'Enter data here'!E55*(References!C88))/3600*References!C89</f>
        <v>0</v>
      </c>
      <c r="E18" s="152"/>
      <c r="F18" s="111" t="s">
        <v>250</v>
      </c>
      <c r="G18" s="139">
        <v>1</v>
      </c>
      <c r="H18" s="88">
        <f>-D18*E18*G18</f>
        <v>0</v>
      </c>
      <c r="I18" s="313"/>
    </row>
    <row r="19" spans="2:13" ht="30" customHeight="1" x14ac:dyDescent="0.25">
      <c r="C19" s="153" t="s">
        <v>132</v>
      </c>
      <c r="D19" s="155"/>
      <c r="E19" s="177"/>
      <c r="F19" s="154"/>
      <c r="G19" s="151"/>
      <c r="H19" s="88">
        <f>-D19*E19*G19</f>
        <v>0</v>
      </c>
      <c r="I19" s="313"/>
    </row>
    <row r="20" spans="2:13" ht="30" customHeight="1" x14ac:dyDescent="0.25">
      <c r="C20" s="315" t="s">
        <v>251</v>
      </c>
      <c r="D20" s="316"/>
      <c r="E20" s="316"/>
      <c r="F20" s="316"/>
      <c r="G20" s="316"/>
      <c r="H20" s="316"/>
    </row>
    <row r="21" spans="2:13" ht="30" customHeight="1" x14ac:dyDescent="0.25">
      <c r="E21" s="25"/>
      <c r="F21" s="25"/>
      <c r="G21" s="63"/>
      <c r="H21" s="28"/>
      <c r="I21" s="28"/>
      <c r="K21" s="63"/>
      <c r="L21" s="70"/>
      <c r="M21" s="70"/>
    </row>
    <row r="22" spans="2:13" ht="30" customHeight="1" x14ac:dyDescent="0.25">
      <c r="B22" s="257" t="s">
        <v>408</v>
      </c>
      <c r="C22" s="257"/>
      <c r="D22" s="257"/>
      <c r="E22" s="257"/>
      <c r="F22" s="257"/>
      <c r="G22" s="257"/>
      <c r="H22" s="257"/>
      <c r="I22" s="257"/>
      <c r="K22" s="63"/>
      <c r="L22" s="70"/>
      <c r="M22" s="70"/>
    </row>
    <row r="23" spans="2:13" ht="30" customHeight="1" x14ac:dyDescent="0.25">
      <c r="B23" s="274" t="s">
        <v>409</v>
      </c>
      <c r="C23" s="274"/>
      <c r="D23" s="274"/>
      <c r="E23" s="274"/>
      <c r="F23" s="274"/>
      <c r="G23" s="274"/>
      <c r="H23" s="274"/>
      <c r="I23" s="274"/>
      <c r="K23" s="63"/>
      <c r="L23" s="70"/>
      <c r="M23" s="70"/>
    </row>
    <row r="24" spans="2:13" ht="30" customHeight="1" x14ac:dyDescent="0.25">
      <c r="B24" s="64"/>
      <c r="C24" s="65"/>
      <c r="D24" s="65"/>
      <c r="E24" s="65"/>
      <c r="F24" s="65"/>
      <c r="G24" s="65"/>
      <c r="H24" s="65"/>
      <c r="I24" s="64"/>
      <c r="K24" s="63"/>
      <c r="L24" s="70"/>
      <c r="M24" s="70"/>
    </row>
    <row r="25" spans="2:13" ht="60" customHeight="1" x14ac:dyDescent="0.25">
      <c r="C25" s="115" t="s">
        <v>261</v>
      </c>
      <c r="D25" s="77" t="s">
        <v>469</v>
      </c>
      <c r="E25" s="117" t="s">
        <v>252</v>
      </c>
      <c r="F25" s="55" t="s">
        <v>242</v>
      </c>
      <c r="G25" s="77" t="s">
        <v>243</v>
      </c>
      <c r="H25" s="55" t="s">
        <v>244</v>
      </c>
      <c r="I25" s="68"/>
    </row>
    <row r="26" spans="2:13" ht="30" customHeight="1" x14ac:dyDescent="0.25">
      <c r="C26" s="58" t="s">
        <v>159</v>
      </c>
      <c r="D26" s="232">
        <f>'Enter data here'!E59</f>
        <v>0</v>
      </c>
      <c r="E26" s="231">
        <v>1300</v>
      </c>
      <c r="F26" s="103" t="s">
        <v>410</v>
      </c>
      <c r="G26" s="118">
        <v>0.1</v>
      </c>
      <c r="H26" s="142">
        <f>-D26*E26*G26</f>
        <v>0</v>
      </c>
      <c r="I26" s="76" t="s">
        <v>411</v>
      </c>
    </row>
    <row r="27" spans="2:13" ht="30" customHeight="1" x14ac:dyDescent="0.25">
      <c r="C27" s="58" t="s">
        <v>253</v>
      </c>
      <c r="D27" s="145"/>
      <c r="E27" s="231">
        <v>4400</v>
      </c>
      <c r="F27" s="103" t="s">
        <v>256</v>
      </c>
      <c r="G27" s="118">
        <v>0.3</v>
      </c>
      <c r="H27" s="142">
        <f>-D27*E27*G27</f>
        <v>0</v>
      </c>
      <c r="I27" s="28"/>
    </row>
    <row r="28" spans="2:13" ht="30" customHeight="1" x14ac:dyDescent="0.25">
      <c r="C28" s="58" t="s">
        <v>254</v>
      </c>
      <c r="D28" s="145"/>
      <c r="E28" s="231">
        <v>640</v>
      </c>
      <c r="F28" s="103" t="s">
        <v>257</v>
      </c>
      <c r="G28" s="118">
        <v>0.7</v>
      </c>
      <c r="H28" s="142">
        <f>-D28*E28*G28</f>
        <v>0</v>
      </c>
      <c r="I28" s="28"/>
    </row>
    <row r="29" spans="2:13" ht="30" customHeight="1" x14ac:dyDescent="0.25">
      <c r="C29" s="147" t="s">
        <v>132</v>
      </c>
      <c r="D29" s="145"/>
      <c r="E29" s="155"/>
      <c r="F29" s="155"/>
      <c r="G29" s="155"/>
      <c r="H29" s="142">
        <f>-D29*E29*G29</f>
        <v>0</v>
      </c>
      <c r="I29" s="28"/>
    </row>
    <row r="30" spans="2:13" ht="30" customHeight="1" x14ac:dyDescent="0.25">
      <c r="I30" s="28"/>
    </row>
    <row r="31" spans="2:13" ht="60" customHeight="1" x14ac:dyDescent="0.25">
      <c r="C31" s="115" t="s">
        <v>261</v>
      </c>
      <c r="D31" s="79" t="s">
        <v>255</v>
      </c>
      <c r="E31" s="79" t="s">
        <v>468</v>
      </c>
      <c r="F31" s="55" t="s">
        <v>242</v>
      </c>
      <c r="G31" s="79" t="s">
        <v>382</v>
      </c>
      <c r="H31" s="55" t="s">
        <v>381</v>
      </c>
      <c r="I31" s="28"/>
    </row>
    <row r="32" spans="2:13" ht="45" customHeight="1" x14ac:dyDescent="0.25">
      <c r="C32" s="103" t="s">
        <v>258</v>
      </c>
      <c r="D32" s="174"/>
      <c r="E32" s="114">
        <f>'Enter data here'!E60+'Enter data here'!E59+'Enter data here'!E58</f>
        <v>0</v>
      </c>
      <c r="F32" s="103" t="s">
        <v>259</v>
      </c>
      <c r="G32" s="103">
        <v>0.35</v>
      </c>
      <c r="H32" s="114">
        <f>-E32*('Enter data here'!H87/100)*(D32/100)*G32*3.67*1000</f>
        <v>0</v>
      </c>
      <c r="I32" s="28"/>
    </row>
    <row r="33" spans="2:13" ht="30" customHeight="1" x14ac:dyDescent="0.25">
      <c r="I33" s="28"/>
    </row>
    <row r="34" spans="2:13" ht="30" customHeight="1" x14ac:dyDescent="0.25">
      <c r="B34" s="257" t="s">
        <v>406</v>
      </c>
      <c r="C34" s="257"/>
      <c r="D34" s="257"/>
      <c r="E34" s="257"/>
      <c r="F34" s="257"/>
      <c r="G34" s="257"/>
      <c r="H34" s="257"/>
      <c r="I34" s="257"/>
      <c r="K34" s="63"/>
      <c r="L34" s="70"/>
      <c r="M34" s="70"/>
    </row>
    <row r="35" spans="2:13" ht="30" customHeight="1" x14ac:dyDescent="0.25">
      <c r="B35" s="274" t="s">
        <v>260</v>
      </c>
      <c r="C35" s="274"/>
      <c r="D35" s="274"/>
      <c r="E35" s="274"/>
      <c r="F35" s="274"/>
      <c r="G35" s="274"/>
      <c r="H35" s="274"/>
      <c r="I35" s="274"/>
      <c r="K35" s="63"/>
      <c r="L35" s="70"/>
      <c r="M35" s="70"/>
    </row>
    <row r="36" spans="2:13" ht="30" customHeight="1" x14ac:dyDescent="0.25">
      <c r="B36" s="64"/>
      <c r="C36" s="65"/>
      <c r="D36" s="65"/>
      <c r="E36" s="65"/>
      <c r="F36" s="65"/>
      <c r="G36" s="65"/>
      <c r="H36" s="65"/>
      <c r="I36" s="64"/>
      <c r="K36" s="63"/>
      <c r="L36" s="70"/>
      <c r="M36" s="70"/>
    </row>
    <row r="37" spans="2:13" ht="60" customHeight="1" x14ac:dyDescent="0.25">
      <c r="C37" s="55" t="s">
        <v>412</v>
      </c>
      <c r="D37" s="55" t="s">
        <v>469</v>
      </c>
      <c r="E37" s="117" t="s">
        <v>262</v>
      </c>
      <c r="F37" s="55" t="s">
        <v>242</v>
      </c>
      <c r="G37" s="77" t="s">
        <v>243</v>
      </c>
      <c r="H37" s="55" t="s">
        <v>244</v>
      </c>
      <c r="I37" s="68"/>
    </row>
    <row r="38" spans="2:13" ht="30" customHeight="1" x14ac:dyDescent="0.25">
      <c r="C38" s="89" t="s">
        <v>264</v>
      </c>
      <c r="D38" s="142">
        <f>'Enter data here'!E63</f>
        <v>0</v>
      </c>
      <c r="E38" s="142">
        <f>'Enter data for chemicals here'!G65</f>
        <v>44</v>
      </c>
      <c r="F38" s="103" t="s">
        <v>263</v>
      </c>
      <c r="G38" s="88">
        <v>1</v>
      </c>
      <c r="H38" s="142">
        <f>-D38*E38*G38</f>
        <v>0</v>
      </c>
      <c r="I38" s="28"/>
    </row>
    <row r="39" spans="2:13" ht="30" customHeight="1" x14ac:dyDescent="0.25">
      <c r="C39" s="147" t="s">
        <v>132</v>
      </c>
      <c r="D39" s="145"/>
      <c r="E39" s="145"/>
      <c r="F39" s="149"/>
      <c r="G39" s="155"/>
      <c r="H39" s="142">
        <f>-D39*E39*G39</f>
        <v>0</v>
      </c>
      <c r="I39" s="28"/>
    </row>
    <row r="40" spans="2:13" ht="30" customHeight="1" x14ac:dyDescent="0.25">
      <c r="H40" s="28"/>
      <c r="I40" s="28"/>
    </row>
    <row r="41" spans="2:13" ht="30" customHeight="1" x14ac:dyDescent="0.25">
      <c r="H41" s="28"/>
      <c r="I41" s="28"/>
    </row>
    <row r="42" spans="2:13" ht="30" customHeight="1" x14ac:dyDescent="0.25">
      <c r="C42" s="119"/>
    </row>
    <row r="43" spans="2:13" ht="30" hidden="1" customHeight="1" x14ac:dyDescent="0.25">
      <c r="C43" s="119"/>
    </row>
    <row r="44" spans="2:13" ht="30" hidden="1" customHeight="1" x14ac:dyDescent="0.25">
      <c r="B44" s="119"/>
      <c r="I44" s="28"/>
    </row>
    <row r="45" spans="2:13" ht="30" hidden="1" customHeight="1" x14ac:dyDescent="0.25">
      <c r="B45" s="119"/>
      <c r="I45" s="28"/>
    </row>
    <row r="46" spans="2:13" ht="30" hidden="1" customHeight="1" x14ac:dyDescent="0.25">
      <c r="B46" s="119"/>
      <c r="I46" s="28"/>
    </row>
    <row r="47" spans="2:13" ht="30" hidden="1" customHeight="1" x14ac:dyDescent="0.25">
      <c r="B47" s="119"/>
      <c r="I47" s="28"/>
    </row>
    <row r="48" spans="2:13" ht="30" hidden="1" customHeight="1" x14ac:dyDescent="0.25">
      <c r="B48" s="119"/>
      <c r="I48" s="28"/>
    </row>
    <row r="49" spans="2:13" ht="30" hidden="1" customHeight="1" x14ac:dyDescent="0.25">
      <c r="B49" s="119"/>
      <c r="I49" s="28"/>
    </row>
    <row r="50" spans="2:13" ht="30" hidden="1" customHeight="1" x14ac:dyDescent="0.25">
      <c r="B50" s="119"/>
      <c r="I50" s="28"/>
    </row>
    <row r="51" spans="2:13" ht="30" hidden="1" customHeight="1" x14ac:dyDescent="0.25">
      <c r="B51" s="119"/>
      <c r="I51" s="28"/>
    </row>
    <row r="52" spans="2:13" ht="30" hidden="1" customHeight="1" x14ac:dyDescent="0.25">
      <c r="B52" s="119"/>
      <c r="I52" s="28"/>
    </row>
    <row r="53" spans="2:13" ht="30" hidden="1" customHeight="1" x14ac:dyDescent="0.25">
      <c r="B53" s="119"/>
      <c r="I53" s="28"/>
    </row>
    <row r="54" spans="2:13" ht="30" hidden="1" customHeight="1" x14ac:dyDescent="0.25">
      <c r="B54" s="119"/>
      <c r="I54" s="28"/>
    </row>
    <row r="55" spans="2:13" ht="30" hidden="1" customHeight="1" x14ac:dyDescent="0.25">
      <c r="B55" s="119"/>
      <c r="I55" s="28"/>
    </row>
    <row r="56" spans="2:13" ht="30" hidden="1" customHeight="1" x14ac:dyDescent="0.25">
      <c r="B56" s="119"/>
      <c r="I56" s="28"/>
    </row>
    <row r="57" spans="2:13" ht="30" hidden="1" customHeight="1" x14ac:dyDescent="0.25">
      <c r="B57" s="119"/>
      <c r="I57" s="28"/>
    </row>
    <row r="58" spans="2:13" ht="30" hidden="1" customHeight="1" x14ac:dyDescent="0.25">
      <c r="B58" s="119"/>
      <c r="I58" s="28"/>
    </row>
    <row r="59" spans="2:13" ht="30" hidden="1" customHeight="1" x14ac:dyDescent="0.25">
      <c r="I59" s="28"/>
    </row>
    <row r="60" spans="2:13" ht="30" hidden="1" customHeight="1" x14ac:dyDescent="0.25">
      <c r="B60" s="90"/>
      <c r="C60" s="28"/>
      <c r="D60" s="28"/>
      <c r="E60" s="63"/>
      <c r="F60" s="70"/>
      <c r="G60" s="93"/>
      <c r="H60" s="28"/>
      <c r="I60" s="28"/>
      <c r="K60" s="63"/>
      <c r="L60" s="70"/>
      <c r="M60" s="70"/>
    </row>
    <row r="61" spans="2:13" ht="30" hidden="1" customHeight="1" x14ac:dyDescent="0.25">
      <c r="B61" s="90"/>
      <c r="C61" s="91"/>
      <c r="D61" s="91"/>
      <c r="E61" s="92"/>
      <c r="F61" s="70"/>
      <c r="G61" s="93"/>
      <c r="H61" s="28"/>
      <c r="I61" s="28"/>
      <c r="K61" s="63" t="e">
        <f>'Benefits from by-products'!#REF!</f>
        <v>#REF!</v>
      </c>
      <c r="L61" s="70" t="e">
        <f>'Benefits from by-products'!#REF!*'Benefits from by-products'!#REF!</f>
        <v>#REF!</v>
      </c>
      <c r="M61" s="70" t="e">
        <f>'Benefits from by-products'!#REF!*'Benefits from by-products'!#REF!</f>
        <v>#REF!</v>
      </c>
    </row>
    <row r="62" spans="2:13" ht="30" hidden="1" customHeight="1" x14ac:dyDescent="0.25">
      <c r="B62" s="90"/>
      <c r="C62" s="91"/>
      <c r="D62" s="91"/>
      <c r="E62" s="92"/>
      <c r="F62" s="70"/>
      <c r="G62" s="93"/>
      <c r="H62" s="28"/>
      <c r="I62" s="28"/>
      <c r="K62" s="63" t="e">
        <f>'Benefits from by-products'!#REF!</f>
        <v>#REF!</v>
      </c>
      <c r="L62" s="70" t="e">
        <f>'Benefits from by-products'!#REF!*'Benefits from by-products'!#REF!</f>
        <v>#REF!</v>
      </c>
      <c r="M62" s="70" t="e">
        <f>'Benefits from by-products'!#REF!*'Benefits from by-products'!#REF!</f>
        <v>#REF!</v>
      </c>
    </row>
    <row r="63" spans="2:13" ht="30" hidden="1" customHeight="1" x14ac:dyDescent="0.25">
      <c r="B63" s="90"/>
      <c r="C63" s="91"/>
      <c r="D63" s="91"/>
      <c r="E63" s="92"/>
      <c r="F63" s="70"/>
      <c r="G63" s="93"/>
      <c r="H63" s="28"/>
      <c r="I63" s="28"/>
      <c r="K63" s="63" t="e">
        <f>'Benefits from by-products'!#REF!</f>
        <v>#REF!</v>
      </c>
      <c r="L63" s="70" t="e">
        <f>'Benefits from by-products'!#REF!*'Benefits from by-products'!#REF!</f>
        <v>#REF!</v>
      </c>
      <c r="M63" s="70" t="e">
        <f>'Benefits from by-products'!#REF!*'Benefits from by-products'!#REF!</f>
        <v>#REF!</v>
      </c>
    </row>
    <row r="64" spans="2:13" ht="30" hidden="1" customHeight="1" x14ac:dyDescent="0.25">
      <c r="B64" s="90"/>
      <c r="C64" s="91"/>
      <c r="D64" s="91"/>
      <c r="E64" s="92"/>
      <c r="F64" s="70"/>
      <c r="G64" s="93"/>
      <c r="H64" s="28"/>
      <c r="I64" s="28"/>
      <c r="K64" s="63" t="e">
        <f>'Benefits from by-products'!#REF!</f>
        <v>#REF!</v>
      </c>
      <c r="L64" s="70" t="e">
        <f>'Benefits from by-products'!#REF!*'Benefits from by-products'!#REF!</f>
        <v>#REF!</v>
      </c>
      <c r="M64" s="70" t="e">
        <f>'Benefits from by-products'!#REF!*'Benefits from by-products'!#REF!</f>
        <v>#REF!</v>
      </c>
    </row>
    <row r="65" spans="2:13" ht="30" hidden="1" customHeight="1" x14ac:dyDescent="0.25">
      <c r="B65" s="90"/>
      <c r="C65" s="91"/>
      <c r="D65" s="91"/>
      <c r="E65" s="92"/>
      <c r="F65" s="70"/>
      <c r="G65" s="93"/>
      <c r="H65" s="28"/>
      <c r="I65" s="28"/>
      <c r="K65" s="63" t="e">
        <f>'Benefits from by-products'!#REF!</f>
        <v>#REF!</v>
      </c>
      <c r="L65" s="70" t="e">
        <f>'Benefits from by-products'!#REF!*'Benefits from by-products'!#REF!</f>
        <v>#REF!</v>
      </c>
      <c r="M65" s="70" t="e">
        <f>'Benefits from by-products'!#REF!*'Benefits from by-products'!#REF!</f>
        <v>#REF!</v>
      </c>
    </row>
    <row r="66" spans="2:13" ht="30" hidden="1" customHeight="1" x14ac:dyDescent="0.25">
      <c r="B66" s="90"/>
      <c r="C66" s="91"/>
      <c r="D66" s="91"/>
      <c r="E66" s="92"/>
      <c r="F66" s="70"/>
      <c r="G66" s="93"/>
      <c r="H66" s="28"/>
      <c r="I66" s="28"/>
    </row>
    <row r="67" spans="2:13" ht="30" hidden="1" customHeight="1" x14ac:dyDescent="0.25">
      <c r="B67" s="90"/>
      <c r="C67" s="91"/>
      <c r="D67" s="91"/>
      <c r="E67" s="92"/>
      <c r="F67" s="70"/>
      <c r="G67" s="93"/>
      <c r="H67" s="28"/>
      <c r="I67" s="28"/>
    </row>
    <row r="68" spans="2:13" ht="30" hidden="1" customHeight="1" x14ac:dyDescent="0.25">
      <c r="B68" s="90"/>
      <c r="C68" s="91"/>
      <c r="D68" s="91"/>
      <c r="E68" s="92"/>
      <c r="F68" s="70"/>
      <c r="G68" s="93"/>
      <c r="H68" s="28"/>
      <c r="I68" s="28"/>
    </row>
    <row r="69" spans="2:13" ht="30" hidden="1" customHeight="1" x14ac:dyDescent="0.25">
      <c r="B69" s="90"/>
      <c r="C69" s="91"/>
      <c r="D69" s="91"/>
      <c r="E69" s="92"/>
      <c r="F69" s="70"/>
      <c r="G69" s="93"/>
      <c r="H69" s="28"/>
      <c r="I69" s="28"/>
    </row>
    <row r="70" spans="2:13" ht="30" hidden="1" customHeight="1" x14ac:dyDescent="0.25">
      <c r="B70" s="90"/>
      <c r="C70" s="91"/>
      <c r="D70" s="91"/>
      <c r="E70" s="92"/>
      <c r="F70" s="70"/>
      <c r="G70" s="93"/>
      <c r="H70" s="28"/>
      <c r="I70" s="28"/>
    </row>
    <row r="71" spans="2:13" ht="30" hidden="1" customHeight="1" x14ac:dyDescent="0.25">
      <c r="B71" s="90"/>
      <c r="C71" s="91"/>
      <c r="D71" s="91"/>
      <c r="E71" s="92"/>
      <c r="F71" s="70"/>
      <c r="G71" s="93"/>
      <c r="H71" s="28"/>
      <c r="I71" s="28"/>
    </row>
    <row r="72" spans="2:13" ht="30" hidden="1" customHeight="1" x14ac:dyDescent="0.25">
      <c r="B72" s="90"/>
      <c r="C72" s="91"/>
      <c r="D72" s="91"/>
      <c r="E72" s="92"/>
      <c r="F72" s="70"/>
      <c r="G72" s="93"/>
      <c r="H72" s="28"/>
      <c r="I72" s="28"/>
    </row>
    <row r="73" spans="2:13" ht="30" hidden="1" customHeight="1" x14ac:dyDescent="0.25">
      <c r="E73" s="25"/>
      <c r="F73" s="25"/>
      <c r="G73" s="63"/>
      <c r="H73" s="28"/>
      <c r="I73" s="28"/>
    </row>
    <row r="74" spans="2:13" ht="15" hidden="1" customHeight="1" x14ac:dyDescent="0.25"/>
    <row r="75" spans="2:13" ht="15" hidden="1" customHeight="1" x14ac:dyDescent="0.25"/>
  </sheetData>
  <sheetProtection sheet="1" objects="1" scenarios="1"/>
  <dataConsolidate/>
  <mergeCells count="12">
    <mergeCell ref="B34:I34"/>
    <mergeCell ref="B35:I35"/>
    <mergeCell ref="I16:I17"/>
    <mergeCell ref="B3:I3"/>
    <mergeCell ref="B4:I4"/>
    <mergeCell ref="B11:I11"/>
    <mergeCell ref="B12:I12"/>
    <mergeCell ref="B22:I22"/>
    <mergeCell ref="B23:I23"/>
    <mergeCell ref="B6:I6"/>
    <mergeCell ref="C20:H20"/>
    <mergeCell ref="I18:I1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BCDD6E-67D9-4369-A943-C1F587E2FA9D}">
          <x14:formula1>
            <xm:f>'Information till rullistor'!$D$3:$D$4</xm:f>
          </x14:formula1>
          <xm:sqref>E21 E44:E72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D1170-E7E6-4C7E-8889-264B976E2939}">
  <dimension ref="A1:S146"/>
  <sheetViews>
    <sheetView showGridLines="0" topLeftCell="A2" zoomScale="90" zoomScaleNormal="90" workbookViewId="0">
      <selection activeCell="K14" sqref="K14"/>
    </sheetView>
  </sheetViews>
  <sheetFormatPr defaultColWidth="0" defaultRowHeight="0" customHeight="1" zeroHeight="1" x14ac:dyDescent="0.25"/>
  <cols>
    <col min="1" max="1" width="8.7109375" customWidth="1"/>
    <col min="2" max="4" width="25.7109375" customWidth="1"/>
    <col min="5" max="5" width="25.28515625" customWidth="1"/>
    <col min="6" max="7" width="25.7109375" customWidth="1"/>
    <col min="8" max="8" width="26.5703125" customWidth="1"/>
    <col min="9" max="9" width="27.42578125" customWidth="1"/>
    <col min="10" max="11" width="25.7109375" customWidth="1"/>
    <col min="12" max="12" width="8.7109375" customWidth="1"/>
    <col min="13" max="19" width="0" hidden="1" customWidth="1"/>
    <col min="20" max="16384" width="8.7109375" hidden="1"/>
  </cols>
  <sheetData>
    <row r="1" spans="2:11" ht="15" hidden="1" x14ac:dyDescent="0.25"/>
    <row r="2" spans="2:11" ht="33" customHeight="1" x14ac:dyDescent="0.25">
      <c r="C2" s="24"/>
    </row>
    <row r="3" spans="2:11" ht="33" customHeight="1" x14ac:dyDescent="0.25">
      <c r="C3" s="325" t="s">
        <v>265</v>
      </c>
      <c r="D3" s="325"/>
      <c r="E3" s="325"/>
      <c r="F3" s="325"/>
      <c r="G3" s="325"/>
      <c r="H3" s="325"/>
      <c r="I3" s="325"/>
      <c r="J3" s="325"/>
      <c r="K3" s="94"/>
    </row>
    <row r="4" spans="2:11" ht="33" customHeight="1" x14ac:dyDescent="0.25">
      <c r="C4" s="94"/>
      <c r="D4" s="94"/>
      <c r="E4" s="94"/>
      <c r="F4" s="94"/>
      <c r="G4" s="94"/>
      <c r="H4" s="94"/>
      <c r="I4" s="94"/>
      <c r="J4" s="94"/>
      <c r="K4" s="94"/>
    </row>
    <row r="5" spans="2:11" ht="33" customHeight="1" x14ac:dyDescent="0.25">
      <c r="C5" s="69"/>
      <c r="D5" s="328" t="s">
        <v>414</v>
      </c>
      <c r="E5" s="328"/>
      <c r="F5" s="328"/>
      <c r="G5" s="328"/>
      <c r="H5" s="328"/>
      <c r="I5" s="328"/>
      <c r="J5" s="69"/>
      <c r="K5" s="69"/>
    </row>
    <row r="6" spans="2:11" ht="32.25" customHeight="1" x14ac:dyDescent="0.25">
      <c r="C6" s="69"/>
      <c r="D6" s="318" t="s">
        <v>266</v>
      </c>
      <c r="E6" s="319"/>
      <c r="F6" s="318" t="s">
        <v>267</v>
      </c>
      <c r="G6" s="319"/>
      <c r="H6" s="318" t="s">
        <v>268</v>
      </c>
      <c r="I6" s="319"/>
      <c r="J6" s="72"/>
      <c r="K6" s="72"/>
    </row>
    <row r="7" spans="2:11" ht="33" customHeight="1" x14ac:dyDescent="0.25">
      <c r="C7" s="69"/>
      <c r="D7" s="326" t="str">
        <f>IFERROR(((K14*1000)/'Enter data here'!F8), "Enter the number of cubic metres of treated water under the previous tab")</f>
        <v>Enter the number of cubic metres of treated water under the previous tab</v>
      </c>
      <c r="E7" s="327"/>
      <c r="F7" s="326" t="str">
        <f>IFERROR(((K14*1000)/'Enter data here'!G8), "Enter the amount of reduced nitrogen under the previous tab")</f>
        <v>Enter the amount of reduced nitrogen under the previous tab</v>
      </c>
      <c r="G7" s="327"/>
      <c r="H7" s="326" t="str">
        <f>IFERROR(((K14*1000)/'Enter data here'!H8), "Enter the number of person equivalents in the previous tab")</f>
        <v>Enter the number of person equivalents in the previous tab</v>
      </c>
      <c r="I7" s="327"/>
      <c r="J7" s="69"/>
      <c r="K7" s="69"/>
    </row>
    <row r="8" spans="2:11" ht="33" customHeight="1" x14ac:dyDescent="0.25">
      <c r="C8" s="69"/>
      <c r="D8" s="95"/>
      <c r="E8" s="95"/>
      <c r="F8" s="95"/>
      <c r="G8" s="95"/>
      <c r="H8" s="78"/>
      <c r="I8" s="78"/>
      <c r="J8" s="69"/>
      <c r="K8" s="69"/>
    </row>
    <row r="9" spans="2:11" ht="33" customHeight="1" x14ac:dyDescent="0.25">
      <c r="C9" s="69"/>
      <c r="D9" s="271" t="s">
        <v>413</v>
      </c>
      <c r="E9" s="271"/>
      <c r="F9" s="271"/>
      <c r="G9" s="271"/>
      <c r="H9" s="271"/>
      <c r="I9" s="271"/>
      <c r="J9" s="69"/>
      <c r="K9" s="69"/>
    </row>
    <row r="10" spans="2:11" ht="33" customHeight="1" x14ac:dyDescent="0.25">
      <c r="C10" s="69"/>
      <c r="D10" s="318" t="s">
        <v>269</v>
      </c>
      <c r="E10" s="319"/>
      <c r="F10" s="95"/>
      <c r="G10" s="95"/>
      <c r="H10" s="320" t="s">
        <v>270</v>
      </c>
      <c r="I10" s="320"/>
      <c r="J10" s="69"/>
      <c r="K10" s="69"/>
    </row>
    <row r="11" spans="2:11" ht="33" customHeight="1" x14ac:dyDescent="0.25">
      <c r="C11" s="69"/>
      <c r="D11" s="321" t="str">
        <f>IFERROR(((K14*1000)/'Enter data here'!C8), "Enter the number of cubic metres of water produced in the previous tab")</f>
        <v>Enter the number of cubic metres of water produced in the previous tab</v>
      </c>
      <c r="E11" s="322"/>
      <c r="F11" s="69"/>
      <c r="G11" s="69"/>
      <c r="H11" s="323" t="str">
        <f>IFERROR(((K14*1000)/'Enter data here'!D8), "Enter the number of cubic meters of water distributed in the previous tab")</f>
        <v>Enter the number of cubic meters of water distributed in the previous tab</v>
      </c>
      <c r="I11" s="323"/>
      <c r="J11" s="69"/>
      <c r="K11" s="69"/>
    </row>
    <row r="12" spans="2:11" ht="33" customHeight="1" x14ac:dyDescent="0.25">
      <c r="C12" s="69"/>
      <c r="D12" s="172"/>
      <c r="E12" s="172"/>
      <c r="F12" s="69"/>
      <c r="G12" s="69"/>
      <c r="H12" s="173"/>
      <c r="I12" s="173"/>
      <c r="J12" s="69"/>
      <c r="K12" s="69"/>
    </row>
    <row r="13" spans="2:11" ht="66" customHeight="1" x14ac:dyDescent="0.25">
      <c r="B13" s="81" t="s">
        <v>271</v>
      </c>
      <c r="C13" s="81" t="s">
        <v>272</v>
      </c>
      <c r="D13" s="81" t="s">
        <v>273</v>
      </c>
      <c r="E13" s="81" t="s">
        <v>274</v>
      </c>
      <c r="F13" s="82" t="s">
        <v>275</v>
      </c>
      <c r="G13" s="81" t="s">
        <v>276</v>
      </c>
      <c r="H13" s="81" t="s">
        <v>277</v>
      </c>
      <c r="I13" s="81" t="s">
        <v>278</v>
      </c>
      <c r="J13" s="81" t="s">
        <v>279</v>
      </c>
      <c r="K13" s="176" t="s">
        <v>280</v>
      </c>
    </row>
    <row r="14" spans="2:11" ht="33" customHeight="1" x14ac:dyDescent="0.25">
      <c r="B14" s="171">
        <f>(SUM(E33:E38)+SUM(E41:E50))/1000</f>
        <v>0</v>
      </c>
      <c r="C14" s="171">
        <f>(I49+I50+I54+I52)/1000</f>
        <v>0</v>
      </c>
      <c r="D14" s="171">
        <f>(I48+I51+I53+SUM(I40:I41)+SUM(I43:I45))/1000</f>
        <v>0</v>
      </c>
      <c r="E14" s="171">
        <f>(SUM(E58:E65))/1000</f>
        <v>0</v>
      </c>
      <c r="F14" s="171">
        <f>(SUM(D24:D30)+SUM(E24:E30)+SUM(D33:D38))/1000</f>
        <v>0</v>
      </c>
      <c r="G14" s="171">
        <f>(SUM(D41:D50))/1000</f>
        <v>0</v>
      </c>
      <c r="H14" s="171">
        <f>(SUM(D90:D92)+SUM(I61:I85)+SUM(D68:D87)+SUM(D58:D65)+I58)/1000</f>
        <v>0</v>
      </c>
      <c r="I14" s="171">
        <f>(SUM(J24:J37)+SUM(E90:E92)+SUM(J61:J85)+SUM(E68:E87)+SUM(F58:F65))/1000</f>
        <v>0</v>
      </c>
      <c r="J14" s="171">
        <f>(SUM(I24:I37))/1000+I42/1000</f>
        <v>0</v>
      </c>
      <c r="K14" s="171">
        <f>SUM(B14:J14)</f>
        <v>0</v>
      </c>
    </row>
    <row r="15" spans="2:11" ht="24.95" customHeight="1" x14ac:dyDescent="0.25">
      <c r="B15" s="171" t="s">
        <v>470</v>
      </c>
      <c r="C15" s="171" t="s">
        <v>470</v>
      </c>
      <c r="D15" s="171" t="s">
        <v>470</v>
      </c>
      <c r="E15" s="171" t="s">
        <v>470</v>
      </c>
      <c r="F15" s="171" t="s">
        <v>470</v>
      </c>
      <c r="G15" s="171" t="s">
        <v>470</v>
      </c>
      <c r="H15" s="171" t="s">
        <v>470</v>
      </c>
      <c r="I15" s="171" t="s">
        <v>470</v>
      </c>
      <c r="J15" s="171" t="s">
        <v>470</v>
      </c>
      <c r="K15" s="171" t="s">
        <v>470</v>
      </c>
    </row>
    <row r="16" spans="2:11" ht="33" customHeight="1" x14ac:dyDescent="0.25">
      <c r="C16" s="80"/>
      <c r="D16" s="80"/>
      <c r="E16" s="83"/>
      <c r="F16" s="80"/>
      <c r="G16" s="80"/>
      <c r="H16" s="80"/>
      <c r="I16" s="80"/>
      <c r="J16" s="80"/>
      <c r="K16" s="80"/>
    </row>
    <row r="17" spans="1:11" ht="66" customHeight="1" x14ac:dyDescent="0.25">
      <c r="C17" s="80"/>
      <c r="D17" s="81" t="s">
        <v>281</v>
      </c>
      <c r="E17" s="82" t="s">
        <v>282</v>
      </c>
      <c r="F17" s="81" t="s">
        <v>415</v>
      </c>
      <c r="G17" s="81" t="s">
        <v>416</v>
      </c>
      <c r="H17" s="80"/>
      <c r="I17" s="81" t="s">
        <v>283</v>
      </c>
      <c r="K17" s="80"/>
    </row>
    <row r="18" spans="1:11" ht="33" customHeight="1" x14ac:dyDescent="0.25">
      <c r="C18" s="80"/>
      <c r="D18" s="171">
        <f>SUM(B14:E14)</f>
        <v>0</v>
      </c>
      <c r="E18" s="171">
        <f>F14</f>
        <v>0</v>
      </c>
      <c r="F18" s="171">
        <f>SUM(G14:I14)-(SUM(J24:J37))/1000</f>
        <v>0</v>
      </c>
      <c r="G18" s="171">
        <f>J14+(SUM(J24:J37))/1000</f>
        <v>0</v>
      </c>
      <c r="H18" s="80"/>
      <c r="I18" s="324" t="str">
        <f>'Benefits from by-products'!H9</f>
        <v>Enter data in input tabs</v>
      </c>
      <c r="K18" s="80"/>
    </row>
    <row r="19" spans="1:11" ht="24.95" customHeight="1" x14ac:dyDescent="0.25">
      <c r="C19" s="80"/>
      <c r="D19" s="171" t="s">
        <v>470</v>
      </c>
      <c r="E19" s="171" t="s">
        <v>470</v>
      </c>
      <c r="F19" s="171" t="s">
        <v>470</v>
      </c>
      <c r="G19" s="171" t="s">
        <v>470</v>
      </c>
      <c r="H19" s="80"/>
      <c r="I19" s="324"/>
      <c r="K19" s="80"/>
    </row>
    <row r="20" spans="1:11" ht="33" customHeight="1" x14ac:dyDescent="0.25">
      <c r="C20" s="80"/>
      <c r="D20" s="83"/>
      <c r="E20" s="80"/>
      <c r="F20" s="80"/>
      <c r="G20" s="80"/>
      <c r="H20" s="80"/>
      <c r="I20" s="80"/>
      <c r="K20" s="80"/>
    </row>
    <row r="21" spans="1:11" ht="33" customHeight="1" x14ac:dyDescent="0.25">
      <c r="B21" s="317" t="s">
        <v>284</v>
      </c>
      <c r="C21" s="317"/>
      <c r="D21" s="317"/>
      <c r="E21" s="317"/>
      <c r="F21" s="317"/>
      <c r="G21" s="317"/>
      <c r="H21" s="317"/>
      <c r="I21" s="317"/>
      <c r="J21" s="317"/>
      <c r="K21" s="317"/>
    </row>
    <row r="22" spans="1:11" ht="33" customHeight="1" x14ac:dyDescent="0.25">
      <c r="C22" s="66"/>
      <c r="D22" s="66"/>
      <c r="E22" s="66"/>
      <c r="F22" s="66"/>
      <c r="G22" s="66"/>
      <c r="H22" s="66"/>
      <c r="I22" s="66"/>
      <c r="J22" s="66"/>
      <c r="K22" s="66"/>
    </row>
    <row r="23" spans="1:11" ht="33" customHeight="1" x14ac:dyDescent="0.25">
      <c r="C23" s="54" t="s">
        <v>285</v>
      </c>
      <c r="D23" s="77" t="s">
        <v>417</v>
      </c>
      <c r="E23" s="77" t="s">
        <v>287</v>
      </c>
      <c r="G23" s="54" t="s">
        <v>291</v>
      </c>
      <c r="H23" s="54" t="s">
        <v>292</v>
      </c>
      <c r="I23" s="77" t="s">
        <v>293</v>
      </c>
      <c r="J23" s="77" t="s">
        <v>294</v>
      </c>
    </row>
    <row r="24" spans="1:11" ht="33" customHeight="1" x14ac:dyDescent="0.25">
      <c r="A24" s="23"/>
      <c r="B24" s="23"/>
      <c r="C24" s="58" t="str">
        <f>'Enter data here'!D14</f>
        <v>Nordic residual mix</v>
      </c>
      <c r="D24" s="88">
        <f>'Enter data here'!E14*'Enter data here'!G14</f>
        <v>0</v>
      </c>
      <c r="E24" s="88">
        <f>'Enter data here'!F14*'Enter data here'!G14</f>
        <v>0</v>
      </c>
      <c r="G24" s="329" t="s">
        <v>53</v>
      </c>
      <c r="H24" s="158" t="str">
        <f>'Enter data here'!D51</f>
        <v>Recycling</v>
      </c>
      <c r="I24" s="88">
        <f>'Enter data here'!E51*'Enter data here'!H51</f>
        <v>0</v>
      </c>
      <c r="J24" s="88">
        <f>('Enter data here'!E51*'Enter data here'!F51)*'Enter data here'!I51</f>
        <v>0</v>
      </c>
    </row>
    <row r="25" spans="1:11" ht="30" customHeight="1" x14ac:dyDescent="0.25">
      <c r="C25" s="58" t="str">
        <f>'Enter data here'!D15</f>
        <v>Hydropower</v>
      </c>
      <c r="D25" s="88">
        <f>'Enter data here'!E15*'Enter data here'!G15</f>
        <v>0</v>
      </c>
      <c r="E25" s="88">
        <f>'Enter data here'!F15*'Enter data here'!G15</f>
        <v>0</v>
      </c>
      <c r="G25" s="330"/>
      <c r="H25" s="158" t="str">
        <f>'Enter data here'!D52</f>
        <v>Landfill</v>
      </c>
      <c r="I25" s="88">
        <f>'Enter data here'!E52*'Enter data here'!H52</f>
        <v>0</v>
      </c>
      <c r="J25" s="88">
        <f>('Enter data here'!E52*'Enter data here'!F52)*'Enter data here'!I52</f>
        <v>0</v>
      </c>
    </row>
    <row r="26" spans="1:11" ht="30" customHeight="1" x14ac:dyDescent="0.25">
      <c r="C26" s="58" t="str">
        <f>'Enter data here'!D16</f>
        <v>Wind power</v>
      </c>
      <c r="D26" s="88">
        <f>'Enter data here'!E16*'Enter data here'!G16</f>
        <v>0</v>
      </c>
      <c r="E26" s="88">
        <f>'Enter data here'!F16*'Enter data here'!G16</f>
        <v>0</v>
      </c>
      <c r="G26" s="329" t="s">
        <v>295</v>
      </c>
      <c r="H26" s="158" t="str">
        <f>'Enter data here'!D53</f>
        <v>Reactivation*</v>
      </c>
      <c r="I26" s="88">
        <f>'Enter data here'!E53*'Enter data here'!H53</f>
        <v>0</v>
      </c>
      <c r="J26" s="88">
        <f>('Enter data here'!E53*'Enter data here'!F53)*'Enter data here'!I53</f>
        <v>0</v>
      </c>
    </row>
    <row r="27" spans="1:11" ht="30" customHeight="1" x14ac:dyDescent="0.25">
      <c r="C27" s="58" t="str">
        <f>'Enter data here'!D17</f>
        <v>Solar power</v>
      </c>
      <c r="D27" s="88">
        <f>'Enter data here'!E17*'Enter data here'!G17</f>
        <v>0</v>
      </c>
      <c r="E27" s="88">
        <f>'Enter data here'!F17*'Enter data here'!G17</f>
        <v>0</v>
      </c>
      <c r="G27" s="330"/>
      <c r="H27" s="158" t="str">
        <f>'Enter data here'!D54</f>
        <v>Incineration</v>
      </c>
      <c r="I27" s="88">
        <f>'Enter data here'!E54*'Enter data here'!H54</f>
        <v>0</v>
      </c>
      <c r="J27" s="88">
        <f>('Enter data here'!E54*'Enter data here'!F54)*'Enter data here'!I54</f>
        <v>0</v>
      </c>
    </row>
    <row r="28" spans="1:11" ht="30" customHeight="1" x14ac:dyDescent="0.25">
      <c r="C28" s="58" t="str">
        <f>'Enter data here'!D18</f>
        <v>Nuclear power</v>
      </c>
      <c r="D28" s="88">
        <f>'Enter data here'!E18*'Enter data here'!G18</f>
        <v>0</v>
      </c>
      <c r="E28" s="88">
        <f>'Enter data here'!F18*'Enter data here'!G18</f>
        <v>0</v>
      </c>
      <c r="G28" s="158" t="s">
        <v>394</v>
      </c>
      <c r="H28" s="158" t="str">
        <f>'Enter data here'!D55</f>
        <v>Incineration</v>
      </c>
      <c r="I28" s="88">
        <f>'Enter data here'!E55*'Enter data here'!H55</f>
        <v>0</v>
      </c>
      <c r="J28" s="88">
        <f>('Enter data here'!E55*'Enter data here'!F55)*'Enter data here'!I55</f>
        <v>0</v>
      </c>
    </row>
    <row r="29" spans="1:11" ht="30" customHeight="1" x14ac:dyDescent="0.25">
      <c r="C29" s="58" t="str">
        <f>'Enter data here'!D19</f>
        <v>Biogas, 
internally produced</v>
      </c>
      <c r="D29" s="88">
        <f>'Enter data here'!E19*'Enter data here'!G19</f>
        <v>0</v>
      </c>
      <c r="E29" s="88">
        <f>'Enter data here'!F19*'Enter data here'!G19</f>
        <v>0</v>
      </c>
      <c r="F29" s="70"/>
      <c r="G29" s="331" t="s">
        <v>407</v>
      </c>
      <c r="H29" s="158" t="str">
        <f>'Enter data here'!D56</f>
        <v>Treatment of undigested sludge in other WWT**</v>
      </c>
      <c r="I29" s="88">
        <f>'Enter data here'!E56*('Enter data here'!$H$87/100)*'Enter data here'!H56</f>
        <v>0</v>
      </c>
      <c r="J29" s="88">
        <f>('Enter data here'!E56*'Enter data here'!F56)*'Enter data here'!I56</f>
        <v>0</v>
      </c>
    </row>
    <row r="30" spans="1:11" ht="30" customHeight="1" x14ac:dyDescent="0.25">
      <c r="C30" s="105" t="str">
        <f>'Enter data here'!D20</f>
        <v>Other</v>
      </c>
      <c r="D30" s="88">
        <f>'Enter data here'!E20*'Enter data here'!G20</f>
        <v>0</v>
      </c>
      <c r="E30" s="88">
        <f>'Enter data here'!F20*'Enter data here'!G20</f>
        <v>0</v>
      </c>
      <c r="F30" s="70"/>
      <c r="G30" s="332"/>
      <c r="H30" s="158" t="str">
        <f>'Enter data here'!D57</f>
        <v>Incineration</v>
      </c>
      <c r="I30" s="88">
        <f>'Enter data here'!E57*('Enter data here'!$H$87/100)*'Enter data here'!H57</f>
        <v>0</v>
      </c>
      <c r="J30" s="88">
        <f>('Enter data here'!E57*'Enter data here'!F57)*'Enter data here'!I57</f>
        <v>0</v>
      </c>
    </row>
    <row r="31" spans="1:11" ht="30" customHeight="1" x14ac:dyDescent="0.25">
      <c r="C31" s="70"/>
      <c r="D31" s="70"/>
      <c r="E31" s="70"/>
      <c r="F31" s="25"/>
      <c r="G31" s="332"/>
      <c r="H31" s="158" t="str">
        <f>'Enter data here'!D58</f>
        <v>Landfill coverage</v>
      </c>
      <c r="I31" s="88">
        <f>'Enter data here'!E58*('Enter data here'!$H$87/100)*'Enter data here'!H58</f>
        <v>0</v>
      </c>
      <c r="J31" s="88">
        <f>('Enter data here'!E58*'Enter data here'!F58)*'Enter data here'!I58</f>
        <v>0</v>
      </c>
    </row>
    <row r="32" spans="1:11" ht="30" customHeight="1" x14ac:dyDescent="0.25">
      <c r="C32" s="54" t="s">
        <v>288</v>
      </c>
      <c r="D32" s="79" t="s">
        <v>289</v>
      </c>
      <c r="E32" s="79" t="s">
        <v>290</v>
      </c>
      <c r="F32" s="25"/>
      <c r="G32" s="332"/>
      <c r="H32" s="158" t="str">
        <f>'Enter data here'!D59</f>
        <v>Soil production</v>
      </c>
      <c r="I32" s="88">
        <f>'Enter data here'!E59*('Enter data here'!$H$87/100)*'Enter data here'!H59</f>
        <v>0</v>
      </c>
      <c r="J32" s="88">
        <f>('Enter data here'!E59*'Enter data here'!F59)*'Enter data here'!I59</f>
        <v>0</v>
      </c>
    </row>
    <row r="33" spans="3:11" ht="30" customHeight="1" x14ac:dyDescent="0.25">
      <c r="C33" s="58" t="str">
        <f>'Enter data here'!D23</f>
        <v>Fuel oil</v>
      </c>
      <c r="D33" s="88">
        <f>'Enter data here'!E23*'Enter data here'!F23</f>
        <v>0</v>
      </c>
      <c r="E33" s="88">
        <f>'Enter data here'!E23*'Enter data here'!G23</f>
        <v>0</v>
      </c>
      <c r="F33" s="25"/>
      <c r="G33" s="333"/>
      <c r="H33" s="158" t="str">
        <f>'Enter data here'!D60</f>
        <v>Spreading on arable land</v>
      </c>
      <c r="I33" s="88">
        <f>'Enter data here'!E60*('Enter data here'!$H$87/100)*'Enter data here'!H60</f>
        <v>0</v>
      </c>
      <c r="J33" s="88">
        <f>('Enter data here'!E60*'Enter data here'!F60)*'Enter data here'!I60</f>
        <v>0</v>
      </c>
    </row>
    <row r="34" spans="3:11" ht="30" customHeight="1" x14ac:dyDescent="0.25">
      <c r="C34" s="58" t="str">
        <f>'Enter data here'!D24</f>
        <v>Natural gas/city gas</v>
      </c>
      <c r="D34" s="88">
        <f>'Enter data here'!E24*'Enter data here'!F24</f>
        <v>0</v>
      </c>
      <c r="E34" s="88">
        <f>'Enter data here'!E24*'Enter data here'!G24</f>
        <v>0</v>
      </c>
      <c r="F34" s="25"/>
      <c r="G34" s="331" t="s">
        <v>418</v>
      </c>
      <c r="H34" s="158" t="str">
        <f>'Enter data here'!D61</f>
        <v>Recycling</v>
      </c>
      <c r="I34" s="88">
        <f>'Enter data here'!E61*'Enter data here'!H61</f>
        <v>0</v>
      </c>
      <c r="J34" s="88">
        <f>('Enter data here'!E61*'Enter data here'!F61)*'Enter data here'!I61</f>
        <v>0</v>
      </c>
    </row>
    <row r="35" spans="3:11" ht="30" customHeight="1" x14ac:dyDescent="0.25">
      <c r="C35" s="58" t="str">
        <f>'Enter data here'!D25</f>
        <v>Biogas, 
internally produced</v>
      </c>
      <c r="D35" s="88">
        <f>'Enter data here'!E25*'Enter data here'!F25</f>
        <v>0</v>
      </c>
      <c r="E35" s="88">
        <f>'Enter data here'!E25*'Enter data here'!G25</f>
        <v>0</v>
      </c>
      <c r="F35" s="25"/>
      <c r="G35" s="333"/>
      <c r="H35" s="158" t="str">
        <f>'Enter data here'!D62</f>
        <v>Landfill</v>
      </c>
      <c r="I35" s="88">
        <f>'Enter data here'!E62*'Enter data here'!H62</f>
        <v>0</v>
      </c>
      <c r="J35" s="88">
        <f>('Enter data here'!E62*'Enter data here'!F62)*'Enter data here'!I62</f>
        <v>0</v>
      </c>
    </row>
    <row r="36" spans="3:11" ht="30" customHeight="1" x14ac:dyDescent="0.25">
      <c r="C36" s="58" t="str">
        <f>'Enter data here'!D26</f>
        <v>District heating, local environmental values*</v>
      </c>
      <c r="D36" s="88">
        <f>'Enter data here'!E26*'Enter data here'!F26</f>
        <v>0</v>
      </c>
      <c r="E36" s="88">
        <f>'Enter data here'!E26*'Enter data here'!G26</f>
        <v>0</v>
      </c>
      <c r="F36" s="25"/>
      <c r="G36" s="329" t="s">
        <v>296</v>
      </c>
      <c r="H36" s="158" t="str">
        <f>'Enter data here'!D63</f>
        <v>Recycling</v>
      </c>
      <c r="I36" s="88">
        <f>'Enter data here'!E63*'Enter data here'!H63</f>
        <v>0</v>
      </c>
      <c r="J36" s="88">
        <f>('Enter data here'!E63*'Enter data here'!F63)*'Enter data here'!I63</f>
        <v>0</v>
      </c>
    </row>
    <row r="37" spans="3:11" ht="30" customHeight="1" x14ac:dyDescent="0.25">
      <c r="C37" s="58" t="str">
        <f>'Enter data here'!D27</f>
        <v>District cooling, local environmental values**</v>
      </c>
      <c r="D37" s="88">
        <f>'Enter data here'!E27*'Enter data here'!F27</f>
        <v>0</v>
      </c>
      <c r="E37" s="88">
        <f>'Enter data here'!E27*'Enter data here'!G27</f>
        <v>0</v>
      </c>
      <c r="F37" s="25"/>
      <c r="G37" s="330"/>
      <c r="H37" s="158" t="str">
        <f>'Enter data here'!D64</f>
        <v>Landfill</v>
      </c>
      <c r="I37" s="88">
        <f>'Enter data here'!E64*'Enter data here'!H64</f>
        <v>0</v>
      </c>
      <c r="J37" s="88">
        <f>('Enter data here'!E64*'Enter data here'!F64)*'Enter data here'!I64</f>
        <v>0</v>
      </c>
    </row>
    <row r="38" spans="3:11" ht="30" customHeight="1" x14ac:dyDescent="0.25">
      <c r="C38" s="105" t="str">
        <f>'Enter data here'!D28</f>
        <v>Other</v>
      </c>
      <c r="D38" s="88">
        <f>'Enter data here'!E28*'Enter data here'!F28</f>
        <v>0</v>
      </c>
      <c r="E38" s="88">
        <f>'Enter data here'!E28*'Enter data here'!G28</f>
        <v>0</v>
      </c>
      <c r="F38" s="25"/>
      <c r="K38" s="68"/>
    </row>
    <row r="39" spans="3:11" ht="30" customHeight="1" x14ac:dyDescent="0.25">
      <c r="F39" s="25"/>
      <c r="H39" s="55" t="s">
        <v>297</v>
      </c>
      <c r="I39" s="55" t="s">
        <v>419</v>
      </c>
      <c r="K39" s="68"/>
    </row>
    <row r="40" spans="3:11" ht="35.1" customHeight="1" x14ac:dyDescent="0.25">
      <c r="C40" s="54" t="s">
        <v>420</v>
      </c>
      <c r="D40" s="55" t="s">
        <v>312</v>
      </c>
      <c r="E40" s="55" t="s">
        <v>313</v>
      </c>
      <c r="F40" s="25"/>
      <c r="H40" s="103" t="s">
        <v>298</v>
      </c>
      <c r="I40" s="88">
        <f>IF('Enter data here'!C78=0,'Enter data here'!C80*References!C95,'Enter data here'!C78*References!C95)</f>
        <v>0</v>
      </c>
    </row>
    <row r="41" spans="3:11" ht="30" customHeight="1" x14ac:dyDescent="0.25">
      <c r="C41" s="58" t="str">
        <f>'Enter data here'!D36</f>
        <v>Diesel MK1*</v>
      </c>
      <c r="D41" s="60">
        <f>'Enter data here'!E36*'Enter data here'!F36</f>
        <v>0</v>
      </c>
      <c r="E41" s="88">
        <f>'Enter data here'!E36*'Enter data here'!G36</f>
        <v>0</v>
      </c>
      <c r="F41" s="25"/>
      <c r="H41" s="58" t="s">
        <v>299</v>
      </c>
      <c r="I41" s="88">
        <f>IF('Enter data here'!H73=0,'Enter data here'!H76*('Enter data here'!C75/100)*'Enter data here'!I76*References!C95,'Enter data here'!H73*References!C95)</f>
        <v>0</v>
      </c>
    </row>
    <row r="42" spans="3:11" ht="30" customHeight="1" x14ac:dyDescent="0.25">
      <c r="C42" s="58" t="str">
        <f>'Enter data here'!D37</f>
        <v>Diesel MK3</v>
      </c>
      <c r="D42" s="60">
        <f>'Enter data here'!E37*'Enter data here'!F37</f>
        <v>0</v>
      </c>
      <c r="E42" s="88">
        <f>'Enter data here'!E37*'Enter data here'!G37</f>
        <v>0</v>
      </c>
      <c r="F42" s="25"/>
      <c r="H42" s="58" t="s">
        <v>300</v>
      </c>
      <c r="I42" s="88">
        <f>'Enter data here'!H77*('Enter data here'!C75/100)*'Enter data here'!I77*References!C95</f>
        <v>0</v>
      </c>
    </row>
    <row r="43" spans="3:11" ht="30" customHeight="1" x14ac:dyDescent="0.25">
      <c r="C43" s="58" t="str">
        <f>'Enter data here'!D38</f>
        <v>Petrol MK1</v>
      </c>
      <c r="D43" s="60">
        <f>'Enter data here'!E38*'Enter data here'!F38</f>
        <v>0</v>
      </c>
      <c r="E43" s="88">
        <f>'Enter data here'!E38*'Enter data here'!G38</f>
        <v>0</v>
      </c>
      <c r="F43" s="25"/>
      <c r="H43" s="103" t="s">
        <v>301</v>
      </c>
      <c r="I43" s="88">
        <f>'Enter data here'!H78*('Enter data here'!C75/100)*'Enter data here'!I78*References!C95</f>
        <v>0</v>
      </c>
    </row>
    <row r="44" spans="3:11" ht="30" customHeight="1" x14ac:dyDescent="0.25">
      <c r="C44" s="58" t="str">
        <f>'Enter data here'!D39</f>
        <v>E85</v>
      </c>
      <c r="D44" s="60">
        <f>'Enter data here'!E39*'Enter data here'!F39</f>
        <v>0</v>
      </c>
      <c r="E44" s="88">
        <f>'Enter data here'!E39*'Enter data here'!G39</f>
        <v>0</v>
      </c>
      <c r="F44" s="25"/>
      <c r="H44" s="103" t="s">
        <v>302</v>
      </c>
      <c r="I44" s="88">
        <f>'Enter data here'!H79*('Enter data here'!C75/100)*'Enter data here'!I79*References!C95</f>
        <v>0</v>
      </c>
    </row>
    <row r="45" spans="3:11" ht="30" customHeight="1" x14ac:dyDescent="0.25">
      <c r="C45" s="58" t="str">
        <f>'Enter data here'!D40</f>
        <v>HVO (100%)</v>
      </c>
      <c r="D45" s="60">
        <f>'Enter data here'!E40*'Enter data here'!F40</f>
        <v>0</v>
      </c>
      <c r="E45" s="88">
        <f>'Enter data here'!E40*'Enter data here'!G40</f>
        <v>0</v>
      </c>
      <c r="F45" s="25"/>
      <c r="H45" s="103" t="s">
        <v>303</v>
      </c>
      <c r="I45" s="88">
        <f>'Enter data here'!H80*('Enter data here'!C75/100)*'Enter data here'!I80*References!C95</f>
        <v>0</v>
      </c>
    </row>
    <row r="46" spans="3:11" ht="30" customHeight="1" x14ac:dyDescent="0.25">
      <c r="C46" s="58" t="str">
        <f>'Enter data here'!D41</f>
        <v xml:space="preserve">FAME (100%) </v>
      </c>
      <c r="D46" s="60">
        <f>'Enter data here'!E41*'Enter data here'!F41</f>
        <v>0</v>
      </c>
      <c r="E46" s="88">
        <f>'Enter data here'!E41*'Enter data here'!G41</f>
        <v>0</v>
      </c>
      <c r="F46" s="25"/>
    </row>
    <row r="47" spans="3:11" ht="30" customHeight="1" x14ac:dyDescent="0.25">
      <c r="C47" s="58" t="str">
        <f>'Enter data here'!D42</f>
        <v>LNG [kg]</v>
      </c>
      <c r="D47" s="60">
        <f>'Enter data here'!E42*'Enter data here'!F42</f>
        <v>0</v>
      </c>
      <c r="E47" s="88">
        <f>'Enter data here'!E42*'Enter data here'!G42</f>
        <v>0</v>
      </c>
      <c r="F47" s="25"/>
      <c r="G47" s="53"/>
      <c r="H47" s="55" t="s">
        <v>421</v>
      </c>
      <c r="I47" s="55" t="s">
        <v>419</v>
      </c>
    </row>
    <row r="48" spans="3:11" ht="30" customHeight="1" x14ac:dyDescent="0.25">
      <c r="C48" s="58" t="str">
        <f>'Enter data here'!D43</f>
        <v>Biogas, externally produced [kg]</v>
      </c>
      <c r="D48" s="60">
        <f>'Enter data here'!E43*'Enter data here'!F43</f>
        <v>0</v>
      </c>
      <c r="E48" s="88">
        <f>'Enter data here'!E43*'Enter data here'!G43</f>
        <v>0</v>
      </c>
      <c r="F48" s="25"/>
      <c r="G48" s="53"/>
      <c r="H48" s="103" t="s">
        <v>304</v>
      </c>
      <c r="I48" s="88">
        <f>IF('Enter data here'!C86=0,'Enter data here'!C89*References!C95,'Enter data here'!C86*References!C95)</f>
        <v>0</v>
      </c>
      <c r="K48" s="68"/>
    </row>
    <row r="49" spans="2:11" ht="30" customHeight="1" x14ac:dyDescent="0.25">
      <c r="C49" s="105" t="str">
        <f>'Enter data here'!D44</f>
        <v>Other</v>
      </c>
      <c r="D49" s="60">
        <f>'Enter data here'!E44*'Enter data here'!F44</f>
        <v>0</v>
      </c>
      <c r="E49" s="88">
        <f>'Enter data here'!E44*'Enter data here'!G44</f>
        <v>0</v>
      </c>
      <c r="F49" s="25"/>
      <c r="G49" s="53"/>
      <c r="H49" s="103" t="s">
        <v>305</v>
      </c>
      <c r="I49" s="88">
        <f>IF('Enter data here'!C93=0,'Enter data here'!C95*References!C96,'Enter data here'!C93*References!C96)</f>
        <v>0</v>
      </c>
      <c r="K49" s="68"/>
    </row>
    <row r="50" spans="2:11" ht="30" customHeight="1" x14ac:dyDescent="0.25">
      <c r="C50" s="105" t="str">
        <f>'Enter data here'!D45</f>
        <v>Other</v>
      </c>
      <c r="D50" s="60">
        <f>'Enter data here'!E45*'Enter data here'!F45</f>
        <v>0</v>
      </c>
      <c r="E50" s="88">
        <f>'Enter data here'!E45*'Enter data here'!G45</f>
        <v>0</v>
      </c>
      <c r="F50" s="25"/>
      <c r="G50" s="53"/>
      <c r="H50" s="103" t="s">
        <v>306</v>
      </c>
      <c r="I50" s="88">
        <f>IF('Enter data here'!C102=0,('Enter data here'!C107+'Enter data here'!C112)*References!C96,'Enter data here'!C102*References!C96)</f>
        <v>0</v>
      </c>
      <c r="K50" s="68"/>
    </row>
    <row r="51" spans="2:11" ht="30" customHeight="1" x14ac:dyDescent="0.25">
      <c r="F51" s="25"/>
      <c r="G51" s="53"/>
      <c r="H51" s="103" t="s">
        <v>307</v>
      </c>
      <c r="I51" s="88">
        <f>IF('Enter data here'!H90=0,'Enter data here'!H94*References!C95,'Enter data here'!H90*References!C95)</f>
        <v>0</v>
      </c>
      <c r="K51" s="68"/>
    </row>
    <row r="52" spans="2:11" ht="30" customHeight="1" x14ac:dyDescent="0.25">
      <c r="F52" s="25"/>
      <c r="G52" s="53"/>
      <c r="H52" s="103" t="s">
        <v>308</v>
      </c>
      <c r="I52" s="88">
        <f>'Enter data here'!H91*References!C96</f>
        <v>0</v>
      </c>
      <c r="K52" s="68"/>
    </row>
    <row r="53" spans="2:11" ht="30" customHeight="1" x14ac:dyDescent="0.25">
      <c r="C53" s="170"/>
      <c r="D53" s="28"/>
      <c r="E53" s="93"/>
      <c r="F53" s="25"/>
      <c r="G53" s="53"/>
      <c r="H53" s="103" t="s">
        <v>422</v>
      </c>
      <c r="I53" s="88">
        <f>'Enter data here'!H105*References!C95</f>
        <v>0</v>
      </c>
      <c r="K53" s="68"/>
    </row>
    <row r="54" spans="2:11" ht="30" customHeight="1" x14ac:dyDescent="0.25">
      <c r="C54" s="170"/>
      <c r="D54" s="28"/>
      <c r="E54" s="93"/>
      <c r="F54" s="25"/>
      <c r="G54" s="53"/>
      <c r="H54" s="103" t="s">
        <v>310</v>
      </c>
      <c r="I54" s="88">
        <f>'Enter data here'!H106*References!C96</f>
        <v>0</v>
      </c>
      <c r="K54" s="68"/>
    </row>
    <row r="55" spans="2:11" ht="30" customHeight="1" x14ac:dyDescent="0.25">
      <c r="B55" s="168"/>
      <c r="C55" s="166"/>
      <c r="D55" s="166"/>
      <c r="E55" s="166"/>
      <c r="F55" s="167"/>
      <c r="G55" s="140"/>
      <c r="H55" s="168"/>
      <c r="I55" s="168"/>
      <c r="J55" s="168"/>
      <c r="K55" s="157"/>
    </row>
    <row r="56" spans="2:11" ht="30" customHeight="1" x14ac:dyDescent="0.25">
      <c r="G56" s="63"/>
      <c r="K56" s="70"/>
    </row>
    <row r="57" spans="2:11" ht="30" customHeight="1" x14ac:dyDescent="0.25">
      <c r="C57" s="77" t="s">
        <v>311</v>
      </c>
      <c r="D57" s="55" t="s">
        <v>423</v>
      </c>
      <c r="E57" s="55" t="s">
        <v>424</v>
      </c>
      <c r="F57" s="55" t="s">
        <v>425</v>
      </c>
      <c r="G57" s="25"/>
      <c r="H57" s="79" t="s">
        <v>316</v>
      </c>
      <c r="I57" s="55" t="s">
        <v>429</v>
      </c>
    </row>
    <row r="58" spans="2:11" ht="43.5" customHeight="1" x14ac:dyDescent="0.25">
      <c r="C58" s="58" t="str">
        <f>'Enter data for chemicals here'!C10</f>
        <v>Methanol, fossil</v>
      </c>
      <c r="D58" s="88">
        <f>'Enter data for chemicals here'!D10*'Enter data for chemicals here'!G10</f>
        <v>0</v>
      </c>
      <c r="E58" s="60">
        <f>'Enter data for chemicals here'!H10*'Enter data for chemicals here'!D10</f>
        <v>0</v>
      </c>
      <c r="F58" s="88">
        <f>'Enter data for chemicals here'!D10*'Enter data for chemicals here'!E10*'Enter data for chemicals here'!I10</f>
        <v>0</v>
      </c>
      <c r="G58" s="53"/>
      <c r="H58" s="103" t="str">
        <f>'Enter data for chemicals here'!D56</f>
        <v>Drinking water 
(for wastewater treatment plants)*</v>
      </c>
      <c r="I58" s="71">
        <f>'Enter data for chemicals here'!E56*'Enter data for chemicals here'!F56</f>
        <v>0</v>
      </c>
    </row>
    <row r="59" spans="2:11" ht="30" customHeight="1" x14ac:dyDescent="0.25">
      <c r="C59" s="58" t="str">
        <f>'Enter data for chemicals here'!C11</f>
        <v>Methanol, bio-based</v>
      </c>
      <c r="D59" s="88">
        <f>'Enter data for chemicals here'!D11*'Enter data for chemicals here'!G11</f>
        <v>0</v>
      </c>
      <c r="E59" s="60">
        <f>'Enter data for chemicals here'!H11*'Enter data for chemicals here'!D11</f>
        <v>0</v>
      </c>
      <c r="F59" s="88">
        <f>'Enter data for chemicals here'!D11*'Enter data for chemicals here'!E11*'Enter data for chemicals here'!I11</f>
        <v>0</v>
      </c>
      <c r="G59" s="53"/>
    </row>
    <row r="60" spans="2:11" ht="30" customHeight="1" x14ac:dyDescent="0.25">
      <c r="C60" s="58" t="str">
        <f>'Enter data for chemicals here'!C12</f>
        <v>Ethanol, fossil</v>
      </c>
      <c r="D60" s="88">
        <f>'Enter data for chemicals here'!D12*'Enter data for chemicals here'!G12</f>
        <v>0</v>
      </c>
      <c r="E60" s="60">
        <f>'Enter data for chemicals here'!H12*'Enter data for chemicals here'!D12</f>
        <v>0</v>
      </c>
      <c r="F60" s="88">
        <f>'Enter data for chemicals here'!D12*'Enter data for chemicals here'!E12*'Enter data for chemicals here'!I12</f>
        <v>0</v>
      </c>
      <c r="G60" s="32"/>
      <c r="H60" s="79" t="s">
        <v>314</v>
      </c>
      <c r="I60" s="55" t="s">
        <v>430</v>
      </c>
      <c r="J60" s="55" t="s">
        <v>425</v>
      </c>
    </row>
    <row r="61" spans="2:11" ht="30" customHeight="1" x14ac:dyDescent="0.25">
      <c r="C61" s="58" t="str">
        <f>'Enter data for chemicals here'!C13</f>
        <v>Ethanol, bio-based</v>
      </c>
      <c r="D61" s="88">
        <f>'Enter data for chemicals here'!D13*'Enter data for chemicals here'!G13</f>
        <v>0</v>
      </c>
      <c r="E61" s="60">
        <f>'Enter data for chemicals here'!H13*'Enter data for chemicals here'!D13</f>
        <v>0</v>
      </c>
      <c r="F61" s="88">
        <f>'Enter data for chemicals here'!D13*'Enter data for chemicals here'!E13*'Enter data for chemicals here'!I13</f>
        <v>0</v>
      </c>
      <c r="G61" s="32"/>
      <c r="H61" s="58" t="str">
        <f>'Enter data for chemicals here'!C60</f>
        <v>Activated carbon, fossil origin</v>
      </c>
      <c r="I61" s="88">
        <f>'Enter data for chemicals here'!D60*'Enter data for chemicals here'!G60</f>
        <v>0</v>
      </c>
      <c r="J61" s="88">
        <f>'Enter data for chemicals here'!D60*'Enter data for chemicals here'!E60*'Enter data for chemicals here'!H60</f>
        <v>0</v>
      </c>
    </row>
    <row r="62" spans="2:11" ht="30" customHeight="1" x14ac:dyDescent="0.25">
      <c r="C62" s="58" t="str">
        <f>'Enter data for chemicals here'!C14</f>
        <v>Sekundol/isopropanol</v>
      </c>
      <c r="D62" s="88">
        <f>'Enter data for chemicals here'!D14*'Enter data for chemicals here'!G14</f>
        <v>0</v>
      </c>
      <c r="E62" s="60">
        <f>'Enter data for chemicals here'!H14*'Enter data for chemicals here'!D14</f>
        <v>0</v>
      </c>
      <c r="F62" s="88">
        <f>'Enter data for chemicals here'!D14*'Enter data for chemicals here'!E14*'Enter data for chemicals here'!I14</f>
        <v>0</v>
      </c>
      <c r="G62" s="25"/>
      <c r="H62" s="58" t="str">
        <f>'Enter data for chemicals here'!C61</f>
        <v>Activated carbon, reactivated</v>
      </c>
      <c r="I62" s="88">
        <f>'Enter data for chemicals here'!D61*'Enter data for chemicals here'!G61</f>
        <v>0</v>
      </c>
      <c r="J62" s="88">
        <f>'Enter data for chemicals here'!D61*'Enter data for chemicals here'!E61*'Enter data for chemicals here'!H61</f>
        <v>0</v>
      </c>
    </row>
    <row r="63" spans="2:11" ht="30" customHeight="1" x14ac:dyDescent="0.25">
      <c r="C63" s="58" t="str">
        <f>'Enter data for chemicals here'!C15</f>
        <v>Brenntaplus</v>
      </c>
      <c r="D63" s="88">
        <f>'Enter data for chemicals here'!D15*'Enter data for chemicals here'!G15</f>
        <v>0</v>
      </c>
      <c r="E63" s="60">
        <f>'Enter data for chemicals here'!H15*'Enter data for chemicals here'!D15</f>
        <v>0</v>
      </c>
      <c r="F63" s="88">
        <f>'Enter data for chemicals here'!D15*'Enter data for chemicals here'!E15*'Enter data for chemicals here'!I15</f>
        <v>0</v>
      </c>
      <c r="G63" s="25"/>
      <c r="H63" s="58" t="str">
        <f>'Enter data for chemicals here'!C62</f>
        <v>Sand</v>
      </c>
      <c r="I63" s="88">
        <f>'Enter data for chemicals here'!D62*'Enter data for chemicals here'!G62</f>
        <v>0</v>
      </c>
      <c r="J63" s="88">
        <f>'Enter data for chemicals here'!D62*'Enter data for chemicals here'!E62*'Enter data for chemicals here'!H62</f>
        <v>0</v>
      </c>
    </row>
    <row r="64" spans="2:11" ht="30" customHeight="1" x14ac:dyDescent="0.25">
      <c r="C64" s="58" t="str">
        <f>'Enter data for chemicals here'!C16</f>
        <v>Other</v>
      </c>
      <c r="D64" s="88">
        <f>'Enter data for chemicals here'!D16*'Enter data for chemicals here'!G16</f>
        <v>0</v>
      </c>
      <c r="E64" s="60">
        <f>'Enter data for chemicals here'!H16*'Enter data for chemicals here'!D16</f>
        <v>0</v>
      </c>
      <c r="F64" s="88">
        <f>'Enter data for chemicals here'!D16*'Enter data for chemicals here'!E16*'Enter data for chemicals here'!I16</f>
        <v>0</v>
      </c>
      <c r="G64" s="25"/>
      <c r="H64" s="58" t="str">
        <f>'Enter data for chemicals here'!C63</f>
        <v>Quicklime (CaO)</v>
      </c>
      <c r="I64" s="88">
        <f>'Enter data for chemicals here'!D63*'Enter data for chemicals here'!G63</f>
        <v>0</v>
      </c>
      <c r="J64" s="88">
        <f>'Enter data for chemicals here'!D63*'Enter data for chemicals here'!E63*'Enter data for chemicals here'!H63</f>
        <v>0</v>
      </c>
    </row>
    <row r="65" spans="3:10" ht="30" customHeight="1" x14ac:dyDescent="0.25">
      <c r="C65" s="58" t="str">
        <f>'Enter data for chemicals here'!C17</f>
        <v>Other</v>
      </c>
      <c r="D65" s="88">
        <f>'Enter data for chemicals here'!D17*'Enter data for chemicals here'!G17</f>
        <v>0</v>
      </c>
      <c r="E65" s="60">
        <f>'Enter data for chemicals here'!H17*'Enter data for chemicals here'!D17</f>
        <v>0</v>
      </c>
      <c r="F65" s="88">
        <f>'Enter data for chemicals here'!D17*'Enter data for chemicals here'!E17*'Enter data for chemicals here'!I17</f>
        <v>0</v>
      </c>
      <c r="G65" s="25"/>
      <c r="H65" s="58" t="str">
        <f>'Enter data for chemicals here'!C64</f>
        <v>Calcium hydroxide (Ca(OH)2)</v>
      </c>
      <c r="I65" s="88">
        <f>'Enter data for chemicals here'!D64*'Enter data for chemicals here'!G64</f>
        <v>0</v>
      </c>
      <c r="J65" s="88">
        <f>'Enter data for chemicals here'!D64*'Enter data for chemicals here'!E64*'Enter data for chemicals here'!H64</f>
        <v>0</v>
      </c>
    </row>
    <row r="66" spans="3:10" ht="30" customHeight="1" x14ac:dyDescent="0.25">
      <c r="G66" s="25"/>
      <c r="H66" s="58" t="str">
        <f>'Enter data for chemicals here'!C65</f>
        <v>Limestone (CaCO3)</v>
      </c>
      <c r="I66" s="88">
        <f>'Enter data for chemicals here'!D65*'Enter data for chemicals here'!G65</f>
        <v>0</v>
      </c>
      <c r="J66" s="88">
        <f>'Enter data for chemicals here'!D65*'Enter data for chemicals here'!E65*'Enter data for chemicals here'!H65</f>
        <v>0</v>
      </c>
    </row>
    <row r="67" spans="3:10" ht="30" customHeight="1" x14ac:dyDescent="0.25">
      <c r="C67" s="55" t="s">
        <v>521</v>
      </c>
      <c r="D67" s="79" t="s">
        <v>427</v>
      </c>
      <c r="E67" s="79" t="s">
        <v>428</v>
      </c>
      <c r="G67" s="25"/>
      <c r="H67" s="58" t="str">
        <f>'Enter data for chemicals here'!C66</f>
        <v>NaOH (50 %)</v>
      </c>
      <c r="I67" s="88">
        <f>'Enter data for chemicals here'!D66*'Enter data for chemicals here'!G66</f>
        <v>0</v>
      </c>
      <c r="J67" s="88">
        <f>'Enter data for chemicals here'!D66*'Enter data for chemicals here'!E66*'Enter data for chemicals here'!H66</f>
        <v>0</v>
      </c>
    </row>
    <row r="68" spans="3:10" ht="30" customHeight="1" x14ac:dyDescent="0.25">
      <c r="C68" s="58" t="str">
        <f>'Enter data for chemicals here'!C23</f>
        <v>Ferric chloride (PIX-111)</v>
      </c>
      <c r="D68" s="88">
        <f>'Enter data for chemicals here'!D23*'Enter data for chemicals here'!G23</f>
        <v>0</v>
      </c>
      <c r="E68" s="88">
        <f>'Enter data for chemicals here'!D23*'Enter data for chemicals here'!E23*'Enter data for chemicals here'!H23</f>
        <v>0</v>
      </c>
      <c r="G68" s="70"/>
      <c r="H68" s="58" t="str">
        <f>'Enter data for chemicals here'!C67</f>
        <v xml:space="preserve">Chlorine </v>
      </c>
      <c r="I68" s="88">
        <f>'Enter data for chemicals here'!D67*'Enter data for chemicals here'!G67</f>
        <v>0</v>
      </c>
      <c r="J68" s="88">
        <f>'Enter data for chemicals here'!D67*'Enter data for chemicals here'!E67*'Enter data for chemicals here'!H67</f>
        <v>0</v>
      </c>
    </row>
    <row r="69" spans="3:10" ht="30" customHeight="1" x14ac:dyDescent="0.25">
      <c r="C69" s="58" t="str">
        <f>'Enter data for chemicals here'!C24</f>
        <v>Ferric chloride 
(Plusjärn S 314)</v>
      </c>
      <c r="D69" s="88">
        <f>'Enter data for chemicals here'!D24*'Enter data for chemicals here'!G24</f>
        <v>0</v>
      </c>
      <c r="E69" s="88">
        <f>'Enter data for chemicals here'!D24*'Enter data for chemicals here'!E24*'Enter data for chemicals here'!H24</f>
        <v>0</v>
      </c>
      <c r="G69" s="70"/>
      <c r="H69" s="58" t="str">
        <f>'Enter data for chemicals here'!C68</f>
        <v>Sodium hypochlorite (50 %)</v>
      </c>
      <c r="I69" s="88">
        <f>'Enter data for chemicals here'!D68*'Enter data for chemicals here'!G68</f>
        <v>0</v>
      </c>
      <c r="J69" s="88">
        <f>'Enter data for chemicals here'!D68*'Enter data for chemicals here'!E68*'Enter data for chemicals here'!H68</f>
        <v>0</v>
      </c>
    </row>
    <row r="70" spans="3:10" ht="30" customHeight="1" x14ac:dyDescent="0.25">
      <c r="C70" s="58" t="str">
        <f>'Enter data for chemicals here'!C25</f>
        <v>Ferrous sulphate 
(e.g. Quickfloc)</v>
      </c>
      <c r="D70" s="88">
        <f>'Enter data for chemicals here'!D25*'Enter data for chemicals here'!G25</f>
        <v>0</v>
      </c>
      <c r="E70" s="88">
        <f>'Enter data for chemicals here'!D25*'Enter data for chemicals here'!E25*'Enter data for chemicals here'!H25</f>
        <v>0</v>
      </c>
      <c r="G70" s="70"/>
      <c r="H70" s="58" t="str">
        <f>'Enter data for chemicals here'!C69</f>
        <v>Hydrogen peroxide (49%)</v>
      </c>
      <c r="I70" s="88">
        <f>'Enter data for chemicals here'!D69*'Enter data for chemicals here'!G69</f>
        <v>0</v>
      </c>
      <c r="J70" s="88">
        <f>'Enter data for chemicals here'!D69*'Enter data for chemicals here'!E69*'Enter data for chemicals here'!H69</f>
        <v>0</v>
      </c>
    </row>
    <row r="71" spans="3:10" ht="30" customHeight="1" x14ac:dyDescent="0.25">
      <c r="C71" s="58" t="str">
        <f>'Enter data for chemicals here'!C26</f>
        <v>Ferric sulphate (PIX-113)</v>
      </c>
      <c r="D71" s="88">
        <f>'Enter data for chemicals here'!D26*'Enter data for chemicals here'!G26</f>
        <v>0</v>
      </c>
      <c r="E71" s="88">
        <f>'Enter data for chemicals here'!D26*'Enter data for chemicals here'!E26*'Enter data for chemicals here'!H26</f>
        <v>0</v>
      </c>
      <c r="G71" s="70"/>
      <c r="H71" s="58" t="str">
        <f>'Enter data for chemicals here'!C70</f>
        <v>Sulphuric acid (96 %)</v>
      </c>
      <c r="I71" s="88">
        <f>'Enter data for chemicals here'!D70*'Enter data for chemicals here'!G70</f>
        <v>0</v>
      </c>
      <c r="J71" s="88">
        <f>'Enter data for chemicals here'!D70*'Enter data for chemicals here'!E70*'Enter data for chemicals here'!H70</f>
        <v>0</v>
      </c>
    </row>
    <row r="72" spans="3:10" ht="30" customHeight="1" x14ac:dyDescent="0.25">
      <c r="C72" s="58" t="str">
        <f>'Enter data for chemicals here'!C27</f>
        <v>Ferric chloride sulphate 
(PIX-118)</v>
      </c>
      <c r="D72" s="88">
        <f>'Enter data for chemicals here'!D27*'Enter data for chemicals here'!G27</f>
        <v>0</v>
      </c>
      <c r="E72" s="88">
        <f>'Enter data for chemicals here'!D27*'Enter data for chemicals here'!E27*'Enter data for chemicals here'!H27</f>
        <v>0</v>
      </c>
      <c r="G72" s="70"/>
      <c r="H72" s="58" t="str">
        <f>'Enter data for chemicals here'!C71</f>
        <v>Hydrochloric acid (32 %)</v>
      </c>
      <c r="I72" s="88">
        <f>'Enter data for chemicals here'!D71*'Enter data for chemicals here'!G71</f>
        <v>0</v>
      </c>
      <c r="J72" s="88">
        <f>'Enter data for chemicals here'!D71*'Enter data for chemicals here'!E71*'Enter data for chemicals here'!H71</f>
        <v>0</v>
      </c>
    </row>
    <row r="73" spans="3:10" ht="30" customHeight="1" x14ac:dyDescent="0.25">
      <c r="C73" s="58" t="str">
        <f>'Enter data for chemicals here'!C28</f>
        <v>Aluminium ferric chloride 
(Ekomix 1091)</v>
      </c>
      <c r="D73" s="88">
        <f>'Enter data for chemicals here'!D28*'Enter data for chemicals here'!G28</f>
        <v>0</v>
      </c>
      <c r="E73" s="88">
        <f>'Enter data for chemicals here'!D28*'Enter data for chemicals here'!E28*'Enter data for chemicals here'!H28</f>
        <v>0</v>
      </c>
      <c r="G73" s="70"/>
      <c r="H73" s="58" t="str">
        <f>'Enter data for chemicals here'!C72</f>
        <v>Nitric acid (60 %)</v>
      </c>
      <c r="I73" s="88">
        <f>'Enter data for chemicals here'!D72*'Enter data for chemicals here'!G72</f>
        <v>0</v>
      </c>
      <c r="J73" s="88">
        <f>'Enter data for chemicals here'!D72*'Enter data for chemicals here'!E72*'Enter data for chemicals here'!H72</f>
        <v>0</v>
      </c>
    </row>
    <row r="74" spans="3:10" ht="30" customHeight="1" x14ac:dyDescent="0.25">
      <c r="C74" s="58" t="str">
        <f>'Enter data for chemicals here'!C29</f>
        <v>Aluminium sulphate (ALG)</v>
      </c>
      <c r="D74" s="88">
        <f>'Enter data for chemicals here'!D29*'Enter data for chemicals here'!G29</f>
        <v>0</v>
      </c>
      <c r="E74" s="88">
        <f>'Enter data for chemicals here'!D29*'Enter data for chemicals here'!E29*'Enter data for chemicals here'!H29</f>
        <v>0</v>
      </c>
      <c r="G74" s="70"/>
      <c r="H74" s="58" t="str">
        <f>'Enter data for chemicals here'!C73</f>
        <v>Ammonium sulphate</v>
      </c>
      <c r="I74" s="88">
        <f>'Enter data for chemicals here'!D73*'Enter data for chemicals here'!G73</f>
        <v>0</v>
      </c>
      <c r="J74" s="88">
        <f>'Enter data for chemicals here'!D73*'Enter data for chemicals here'!E73*'Enter data for chemicals here'!H73</f>
        <v>0</v>
      </c>
    </row>
    <row r="75" spans="3:10" ht="30" customHeight="1" x14ac:dyDescent="0.25">
      <c r="C75" s="58" t="str">
        <f>'Enter data for chemicals here'!C30</f>
        <v>PAC (Ekoflock 54)</v>
      </c>
      <c r="D75" s="88">
        <f>'Enter data for chemicals here'!D30*'Enter data for chemicals here'!G30</f>
        <v>0</v>
      </c>
      <c r="E75" s="88">
        <f>'Enter data for chemicals here'!D30*'Enter data for chemicals here'!E30*'Enter data for chemicals here'!H30</f>
        <v>0</v>
      </c>
      <c r="F75" s="70"/>
      <c r="G75" s="70"/>
      <c r="H75" s="58" t="str">
        <f>'Enter data for chemicals here'!C74</f>
        <v>Oxygen gas</v>
      </c>
      <c r="I75" s="88">
        <f>'Enter data for chemicals here'!D74*'Enter data for chemicals here'!G74</f>
        <v>0</v>
      </c>
      <c r="J75" s="88">
        <f>'Enter data for chemicals here'!D74*'Enter data for chemicals here'!E74*'Enter data for chemicals here'!H74</f>
        <v>0</v>
      </c>
    </row>
    <row r="76" spans="3:10" ht="30" customHeight="1" x14ac:dyDescent="0.25">
      <c r="C76" s="58" t="str">
        <f>'Enter data for chemicals here'!C31</f>
        <v>PAC (Ekoflock 70)</v>
      </c>
      <c r="D76" s="88">
        <f>'Enter data for chemicals here'!D31*'Enter data for chemicals here'!G31</f>
        <v>0</v>
      </c>
      <c r="E76" s="88">
        <f>'Enter data for chemicals here'!D31*'Enter data for chemicals here'!E31*'Enter data for chemicals here'!H31</f>
        <v>0</v>
      </c>
      <c r="F76" s="70"/>
      <c r="G76" s="70"/>
      <c r="H76" s="58" t="str">
        <f>'Enter data for chemicals here'!C75</f>
        <v>Sodium silicate</v>
      </c>
      <c r="I76" s="88">
        <f>'Enter data for chemicals here'!D75*'Enter data for chemicals here'!G75</f>
        <v>0</v>
      </c>
      <c r="J76" s="88">
        <f>'Enter data for chemicals here'!D75*'Enter data for chemicals here'!E75*'Enter data for chemicals here'!H75</f>
        <v>0</v>
      </c>
    </row>
    <row r="77" spans="3:10" ht="30" customHeight="1" x14ac:dyDescent="0.25">
      <c r="C77" s="58" t="str">
        <f>'Enter data for chemicals here'!C32</f>
        <v>PAC (Ekoflock 75)</v>
      </c>
      <c r="D77" s="88">
        <f>'Enter data for chemicals here'!D32*'Enter data for chemicals here'!G32</f>
        <v>0</v>
      </c>
      <c r="E77" s="88">
        <f>'Enter data for chemicals here'!D32*'Enter data for chemicals here'!E32*'Enter data for chemicals here'!H32</f>
        <v>0</v>
      </c>
      <c r="F77" s="70"/>
      <c r="G77" s="70"/>
      <c r="H77" s="58" t="str">
        <f>'Enter data for chemicals here'!C76</f>
        <v>Sodium carbonate</v>
      </c>
      <c r="I77" s="88">
        <f>'Enter data for chemicals here'!D76*'Enter data for chemicals here'!G76</f>
        <v>0</v>
      </c>
      <c r="J77" s="88">
        <f>'Enter data for chemicals here'!D76*'Enter data for chemicals here'!E76*'Enter data for chemicals here'!H76</f>
        <v>0</v>
      </c>
    </row>
    <row r="78" spans="3:10" ht="30" customHeight="1" x14ac:dyDescent="0.25">
      <c r="C78" s="58" t="str">
        <f>'Enter data for chemicals here'!C33</f>
        <v>PAC (Ekoflock 90, 91, 92)</v>
      </c>
      <c r="D78" s="88">
        <f>'Enter data for chemicals here'!D33*'Enter data for chemicals here'!G33</f>
        <v>0</v>
      </c>
      <c r="E78" s="88">
        <f>'Enter data for chemicals here'!D33*'Enter data for chemicals here'!E33*'Enter data for chemicals here'!H33</f>
        <v>0</v>
      </c>
      <c r="F78" s="70"/>
      <c r="G78" s="70"/>
      <c r="H78" s="58" t="str">
        <f>'Enter data for chemicals here'!C77</f>
        <v>Carbon dioxide</v>
      </c>
      <c r="I78" s="88">
        <f>'Enter data for chemicals here'!D77*'Enter data for chemicals here'!G77</f>
        <v>0</v>
      </c>
      <c r="J78" s="88">
        <f>'Enter data for chemicals here'!D77*'Enter data for chemicals here'!E77*'Enter data for chemicals here'!H77</f>
        <v>0</v>
      </c>
    </row>
    <row r="79" spans="3:10" ht="30" customHeight="1" x14ac:dyDescent="0.25">
      <c r="C79" s="58" t="str">
        <f>'Enter data for chemicals here'!C34</f>
        <v>PAC (Ekoflock 96)</v>
      </c>
      <c r="D79" s="88">
        <f>'Enter data for chemicals here'!D34*'Enter data for chemicals here'!G34</f>
        <v>0</v>
      </c>
      <c r="E79" s="88">
        <f>'Enter data for chemicals here'!D34*'Enter data for chemicals here'!E34*'Enter data for chemicals here'!H34</f>
        <v>0</v>
      </c>
      <c r="F79" s="70"/>
      <c r="G79" s="70"/>
      <c r="H79" s="58" t="str">
        <f>'Enter data for chemicals here'!C78</f>
        <v>Sodium bisulphite</v>
      </c>
      <c r="I79" s="88">
        <f>'Enter data for chemicals here'!D78*'Enter data for chemicals here'!G78</f>
        <v>0</v>
      </c>
      <c r="J79" s="88">
        <f>'Enter data for chemicals here'!D78*'Enter data for chemicals here'!E78*'Enter data for chemicals here'!H78</f>
        <v>0</v>
      </c>
    </row>
    <row r="80" spans="3:10" ht="30" customHeight="1" x14ac:dyDescent="0.25">
      <c r="C80" s="58" t="str">
        <f>'Enter data for chemicals here'!C35</f>
        <v>PAC (Pluspac S 1465)</v>
      </c>
      <c r="D80" s="88">
        <f>'Enter data for chemicals here'!D35*'Enter data for chemicals here'!G35</f>
        <v>0</v>
      </c>
      <c r="E80" s="88">
        <f>'Enter data for chemicals here'!D35*'Enter data for chemicals here'!E35*'Enter data for chemicals here'!H35</f>
        <v>0</v>
      </c>
      <c r="F80" s="70"/>
      <c r="H80" s="58" t="str">
        <f>'Enter data for chemicals here'!C79</f>
        <v>Citric acid</v>
      </c>
      <c r="I80" s="88">
        <f>'Enter data for chemicals here'!D79*'Enter data for chemicals here'!G79</f>
        <v>0</v>
      </c>
      <c r="J80" s="88">
        <f>'Enter data for chemicals here'!D79*'Enter data for chemicals here'!E79*'Enter data for chemicals here'!H79</f>
        <v>0</v>
      </c>
    </row>
    <row r="81" spans="3:11" ht="30" customHeight="1" x14ac:dyDescent="0.25">
      <c r="C81" s="58" t="str">
        <f>'Enter data for chemicals here'!C36</f>
        <v>PAC (PAX-15)</v>
      </c>
      <c r="D81" s="88">
        <f>'Enter data for chemicals here'!D36*'Enter data for chemicals here'!G36</f>
        <v>0</v>
      </c>
      <c r="E81" s="88">
        <f>'Enter data for chemicals here'!D36*'Enter data for chemicals here'!E36*'Enter data for chemicals here'!H36</f>
        <v>0</v>
      </c>
      <c r="F81" s="70"/>
      <c r="H81" s="58" t="str">
        <f>'Enter data for chemicals here'!C80</f>
        <v>Calcium nitrate</v>
      </c>
      <c r="I81" s="88">
        <f>'Enter data for chemicals here'!D80*'Enter data for chemicals here'!G80</f>
        <v>0</v>
      </c>
      <c r="J81" s="88">
        <f>'Enter data for chemicals here'!D80*'Enter data for chemicals here'!E80*'Enter data for chemicals here'!H80</f>
        <v>0</v>
      </c>
    </row>
    <row r="82" spans="3:11" ht="30" customHeight="1" x14ac:dyDescent="0.25">
      <c r="C82" s="58" t="str">
        <f>'Enter data for chemicals here'!C37</f>
        <v>PAC (PAX-215)</v>
      </c>
      <c r="D82" s="88">
        <f>'Enter data for chemicals here'!D37*'Enter data for chemicals here'!G37</f>
        <v>0</v>
      </c>
      <c r="E82" s="88">
        <f>'Enter data for chemicals here'!D37*'Enter data for chemicals here'!E37*'Enter data for chemicals here'!H37</f>
        <v>0</v>
      </c>
      <c r="F82" s="70"/>
      <c r="H82" s="105" t="str">
        <f>'Enter data for chemicals here'!C81</f>
        <v>Other</v>
      </c>
      <c r="I82" s="88">
        <f>'Enter data for chemicals here'!D81*'Enter data for chemicals here'!G81</f>
        <v>0</v>
      </c>
      <c r="J82" s="88">
        <f>'Enter data for chemicals here'!D81*'Enter data for chemicals here'!E81*'Enter data for chemicals here'!H81</f>
        <v>0</v>
      </c>
    </row>
    <row r="83" spans="3:11" ht="30" customHeight="1" x14ac:dyDescent="0.25">
      <c r="C83" s="58" t="str">
        <f>'Enter data for chemicals here'!C38</f>
        <v>PAC (PAX-XL60)</v>
      </c>
      <c r="D83" s="88">
        <f>'Enter data for chemicals here'!D38*'Enter data for chemicals here'!G38</f>
        <v>0</v>
      </c>
      <c r="E83" s="88">
        <f>'Enter data for chemicals here'!D38*'Enter data for chemicals here'!E38*'Enter data for chemicals here'!H38</f>
        <v>0</v>
      </c>
      <c r="F83" s="70"/>
      <c r="H83" s="105" t="str">
        <f>'Enter data for chemicals here'!C82</f>
        <v>Other</v>
      </c>
      <c r="I83" s="88">
        <f>'Enter data for chemicals here'!D82*'Enter data for chemicals here'!G82</f>
        <v>0</v>
      </c>
      <c r="J83" s="88">
        <f>'Enter data for chemicals here'!D82*'Enter data for chemicals here'!E82*'Enter data for chemicals here'!H82</f>
        <v>0</v>
      </c>
    </row>
    <row r="84" spans="3:11" ht="30" customHeight="1" x14ac:dyDescent="0.25">
      <c r="C84" s="58" t="str">
        <f>'Enter data for chemicals here'!C39</f>
        <v>PAC (PAX-XL260)</v>
      </c>
      <c r="D84" s="88">
        <f>'Enter data for chemicals here'!D39*'Enter data for chemicals here'!G39</f>
        <v>0</v>
      </c>
      <c r="E84" s="88">
        <f>'Enter data for chemicals here'!D39*'Enter data for chemicals here'!E39*'Enter data for chemicals here'!H39</f>
        <v>0</v>
      </c>
      <c r="F84" s="70"/>
      <c r="H84" s="105" t="str">
        <f>'Enter data for chemicals here'!C83</f>
        <v>Other</v>
      </c>
      <c r="I84" s="88">
        <f>'Enter data for chemicals here'!D83*'Enter data for chemicals here'!G83</f>
        <v>0</v>
      </c>
      <c r="J84" s="88">
        <f>'Enter data for chemicals here'!D83*'Enter data for chemicals here'!E83*'Enter data for chemicals here'!H83</f>
        <v>0</v>
      </c>
      <c r="K84" s="28"/>
    </row>
    <row r="85" spans="3:11" ht="30" customHeight="1" x14ac:dyDescent="0.25">
      <c r="C85" s="58" t="str">
        <f>'Enter data for chemicals here'!C40</f>
        <v>PAC (PAX-XL100)</v>
      </c>
      <c r="D85" s="88">
        <f>'Enter data for chemicals here'!D40*'Enter data for chemicals here'!G40</f>
        <v>0</v>
      </c>
      <c r="E85" s="88">
        <f>'Enter data for chemicals here'!D40*'Enter data for chemicals here'!E40*'Enter data for chemicals here'!H40</f>
        <v>0</v>
      </c>
      <c r="F85" s="70"/>
      <c r="H85" s="105" t="str">
        <f>'Enter data for chemicals here'!C84</f>
        <v>Other</v>
      </c>
      <c r="I85" s="88">
        <f>'Enter data for chemicals here'!D84*'Enter data for chemicals here'!G84</f>
        <v>0</v>
      </c>
      <c r="J85" s="88">
        <f>'Enter data for chemicals here'!D84*'Enter data for chemicals here'!E84*'Enter data for chemicals here'!H84</f>
        <v>0</v>
      </c>
      <c r="K85" s="28"/>
    </row>
    <row r="86" spans="3:11" ht="30" customHeight="1" x14ac:dyDescent="0.25">
      <c r="C86" s="105" t="str">
        <f>'Enter data for chemicals here'!C41</f>
        <v>Other</v>
      </c>
      <c r="D86" s="88">
        <f>'Enter data for chemicals here'!D41*'Enter data for chemicals here'!G41</f>
        <v>0</v>
      </c>
      <c r="E86" s="88">
        <f>'Enter data for chemicals here'!D41*'Enter data for chemicals here'!E41*'Enter data for chemicals here'!H41</f>
        <v>0</v>
      </c>
      <c r="F86" s="70"/>
      <c r="H86" s="236"/>
      <c r="I86" s="235"/>
      <c r="J86" s="235"/>
    </row>
    <row r="87" spans="3:11" ht="30" customHeight="1" x14ac:dyDescent="0.25">
      <c r="C87" s="105" t="str">
        <f>'Enter data for chemicals here'!C42</f>
        <v>Other</v>
      </c>
      <c r="D87" s="88">
        <f>'Enter data for chemicals here'!D42*'Enter data for chemicals here'!G42</f>
        <v>0</v>
      </c>
      <c r="E87" s="88">
        <f>'Enter data for chemicals here'!D42*'Enter data for chemicals here'!E42*'Enter data for chemicals here'!H42</f>
        <v>0</v>
      </c>
      <c r="F87" s="230"/>
      <c r="H87" s="236"/>
      <c r="I87" s="235"/>
      <c r="J87" s="235"/>
    </row>
    <row r="88" spans="3:11" ht="30" customHeight="1" x14ac:dyDescent="0.25">
      <c r="C88" s="234"/>
      <c r="D88" s="235"/>
      <c r="E88" s="235"/>
      <c r="F88" s="230"/>
      <c r="H88" s="236"/>
      <c r="I88" s="235"/>
      <c r="J88" s="235"/>
    </row>
    <row r="89" spans="3:11" ht="30" customHeight="1" x14ac:dyDescent="0.25">
      <c r="C89" s="79" t="s">
        <v>100</v>
      </c>
      <c r="D89" s="55" t="s">
        <v>426</v>
      </c>
      <c r="E89" s="55" t="s">
        <v>425</v>
      </c>
      <c r="F89" s="230"/>
      <c r="H89" s="236"/>
      <c r="I89" s="235"/>
      <c r="J89" s="235"/>
    </row>
    <row r="90" spans="3:11" ht="30" customHeight="1" x14ac:dyDescent="0.25">
      <c r="C90" s="103" t="str">
        <f>'Enter data for chemicals here'!C48</f>
        <v>Polyacrylamide (solid)</v>
      </c>
      <c r="D90" s="88">
        <f>'Enter data for chemicals here'!D48*'Enter data for chemicals here'!G48</f>
        <v>0</v>
      </c>
      <c r="E90" s="88">
        <f>'Enter data for chemicals here'!D48*'Enter data for chemicals here'!E48*'Enter data for chemicals here'!H48</f>
        <v>0</v>
      </c>
      <c r="F90" s="230"/>
      <c r="H90" s="236"/>
      <c r="I90" s="235"/>
      <c r="J90" s="235"/>
    </row>
    <row r="91" spans="3:11" ht="30" customHeight="1" x14ac:dyDescent="0.25">
      <c r="C91" s="143" t="str">
        <f>'Enter data for chemicals here'!C49</f>
        <v>Other</v>
      </c>
      <c r="D91" s="88">
        <f>'Enter data for chemicals here'!D49*'Enter data for chemicals here'!G49</f>
        <v>0</v>
      </c>
      <c r="E91" s="88">
        <f>'Enter data for chemicals here'!D49*'Enter data for chemicals here'!E49*'Enter data for chemicals here'!H49</f>
        <v>0</v>
      </c>
      <c r="F91" s="230"/>
      <c r="H91" s="236"/>
      <c r="I91" s="235"/>
      <c r="J91" s="235"/>
    </row>
    <row r="92" spans="3:11" ht="30" customHeight="1" x14ac:dyDescent="0.25">
      <c r="C92" s="143" t="str">
        <f>'Enter data for chemicals here'!C50</f>
        <v>Other</v>
      </c>
      <c r="D92" s="88">
        <f>'Enter data for chemicals here'!D50*'Enter data for chemicals here'!G50</f>
        <v>0</v>
      </c>
      <c r="E92" s="88">
        <f>'Enter data for chemicals here'!D50*'Enter data for chemicals here'!E50*'Enter data for chemicals here'!H50</f>
        <v>0</v>
      </c>
      <c r="F92" s="230"/>
      <c r="H92" s="236"/>
      <c r="I92" s="235"/>
      <c r="J92" s="235"/>
    </row>
    <row r="93" spans="3:11" ht="30" customHeight="1" x14ac:dyDescent="0.25">
      <c r="F93" s="230"/>
      <c r="H93" s="236"/>
      <c r="I93" s="235"/>
      <c r="J93" s="235"/>
    </row>
    <row r="94" spans="3:11" ht="30" customHeight="1" x14ac:dyDescent="0.25">
      <c r="F94" s="70"/>
      <c r="K94" s="68"/>
    </row>
    <row r="95" spans="3:11" ht="30" hidden="1" customHeight="1" x14ac:dyDescent="0.25">
      <c r="F95" s="70"/>
      <c r="K95" s="68"/>
    </row>
    <row r="96" spans="3:11" ht="30" hidden="1" customHeight="1" x14ac:dyDescent="0.25">
      <c r="F96" s="70"/>
      <c r="K96" s="70"/>
    </row>
    <row r="97" spans="6:11" ht="30" hidden="1" customHeight="1" x14ac:dyDescent="0.25">
      <c r="F97" s="70"/>
      <c r="K97" s="70"/>
    </row>
    <row r="98" spans="6:11" ht="30" hidden="1" customHeight="1" x14ac:dyDescent="0.25">
      <c r="F98" s="70"/>
      <c r="K98" s="70"/>
    </row>
    <row r="99" spans="6:11" ht="30" hidden="1" customHeight="1" x14ac:dyDescent="0.25">
      <c r="F99" s="70"/>
      <c r="K99" s="70"/>
    </row>
    <row r="100" spans="6:11" ht="30" hidden="1" customHeight="1" x14ac:dyDescent="0.25">
      <c r="F100" s="70"/>
      <c r="K100" s="70"/>
    </row>
    <row r="101" spans="6:11" ht="30" hidden="1" customHeight="1" x14ac:dyDescent="0.25">
      <c r="F101" s="70"/>
      <c r="K101" s="70"/>
    </row>
    <row r="102" spans="6:11" ht="30" hidden="1" customHeight="1" x14ac:dyDescent="0.25">
      <c r="F102" s="70"/>
      <c r="K102" s="70"/>
    </row>
    <row r="103" spans="6:11" ht="30" hidden="1" customHeight="1" x14ac:dyDescent="0.25">
      <c r="F103" s="70"/>
      <c r="K103" s="70"/>
    </row>
    <row r="104" spans="6:11" ht="30" hidden="1" customHeight="1" x14ac:dyDescent="0.25">
      <c r="F104" s="70"/>
      <c r="K104" s="70"/>
    </row>
    <row r="105" spans="6:11" ht="30" hidden="1" customHeight="1" x14ac:dyDescent="0.25">
      <c r="F105" s="70"/>
      <c r="K105" s="70"/>
    </row>
    <row r="106" spans="6:11" ht="30" hidden="1" customHeight="1" x14ac:dyDescent="0.25">
      <c r="F106" s="70"/>
      <c r="K106" s="70"/>
    </row>
    <row r="107" spans="6:11" ht="30" hidden="1" customHeight="1" x14ac:dyDescent="0.25">
      <c r="F107" s="70"/>
      <c r="K107" s="70"/>
    </row>
    <row r="108" spans="6:11" ht="30" hidden="1" customHeight="1" x14ac:dyDescent="0.25">
      <c r="F108" s="70"/>
      <c r="K108" s="70"/>
    </row>
    <row r="109" spans="6:11" ht="30" hidden="1" customHeight="1" x14ac:dyDescent="0.25">
      <c r="F109" s="70"/>
      <c r="K109" s="70"/>
    </row>
    <row r="110" spans="6:11" ht="30" hidden="1" customHeight="1" x14ac:dyDescent="0.25">
      <c r="F110" s="70"/>
      <c r="K110" s="70"/>
    </row>
    <row r="111" spans="6:11" ht="30" hidden="1" customHeight="1" x14ac:dyDescent="0.25">
      <c r="F111" s="70"/>
      <c r="K111" s="70"/>
    </row>
    <row r="112" spans="6:11" ht="30" hidden="1" customHeight="1" x14ac:dyDescent="0.25">
      <c r="F112" s="70"/>
      <c r="K112" s="70"/>
    </row>
    <row r="113" spans="3:11" ht="30" hidden="1" customHeight="1" x14ac:dyDescent="0.25">
      <c r="F113" s="70"/>
      <c r="K113" s="70"/>
    </row>
    <row r="114" spans="3:11" ht="30" hidden="1" customHeight="1" x14ac:dyDescent="0.25">
      <c r="F114" s="70"/>
      <c r="K114" s="70"/>
    </row>
    <row r="115" spans="3:11" ht="30" hidden="1" customHeight="1" x14ac:dyDescent="0.25">
      <c r="F115" s="70"/>
      <c r="K115" s="70"/>
    </row>
    <row r="116" spans="3:11" ht="30" hidden="1" customHeight="1" x14ac:dyDescent="0.25">
      <c r="F116" s="70"/>
    </row>
    <row r="117" spans="3:11" ht="30" hidden="1" customHeight="1" x14ac:dyDescent="0.25">
      <c r="F117" s="70"/>
      <c r="G117" s="56" t="str">
        <f>'Enter data for chemicals here'!C16</f>
        <v>Other</v>
      </c>
      <c r="H117" s="71">
        <f>'Enter data for chemicals here'!D16*'Enter data for chemicals here'!G16</f>
        <v>0</v>
      </c>
      <c r="I117" s="60" t="e">
        <f>'Enter data here'!#REF!*'Enter data here'!#REF!</f>
        <v>#REF!</v>
      </c>
      <c r="J117" s="71" t="e">
        <f>'Enter data for chemicals here'!#REF!*'Enter data for chemicals here'!I16</f>
        <v>#REF!</v>
      </c>
      <c r="K117" s="70"/>
    </row>
    <row r="118" spans="3:11" ht="30" hidden="1" customHeight="1" x14ac:dyDescent="0.25">
      <c r="F118" s="70"/>
      <c r="G118" s="63"/>
      <c r="H118" s="70"/>
      <c r="I118" s="28"/>
      <c r="J118" s="70"/>
      <c r="K118" s="70"/>
    </row>
    <row r="119" spans="3:11" ht="30" hidden="1" customHeight="1" x14ac:dyDescent="0.25">
      <c r="F119" s="70"/>
      <c r="G119" s="70"/>
    </row>
    <row r="120" spans="3:11" ht="30" hidden="1" customHeight="1" x14ac:dyDescent="0.25">
      <c r="F120" s="70"/>
      <c r="G120" s="70"/>
    </row>
    <row r="121" spans="3:11" ht="30" hidden="1" customHeight="1" x14ac:dyDescent="0.25">
      <c r="F121" s="70"/>
      <c r="G121" s="70"/>
    </row>
    <row r="122" spans="3:11" ht="30" hidden="1" customHeight="1" x14ac:dyDescent="0.25">
      <c r="F122" s="70"/>
      <c r="G122" s="70"/>
    </row>
    <row r="123" spans="3:11" ht="30" hidden="1" customHeight="1" x14ac:dyDescent="0.25">
      <c r="F123" s="70"/>
      <c r="G123" s="70"/>
    </row>
    <row r="124" spans="3:11" ht="30" hidden="1" customHeight="1" x14ac:dyDescent="0.25">
      <c r="F124" s="70"/>
      <c r="G124" s="25"/>
      <c r="H124" s="31"/>
      <c r="I124" s="31"/>
      <c r="J124" s="31"/>
      <c r="K124" s="31"/>
    </row>
    <row r="125" spans="3:11" ht="30" hidden="1" customHeight="1" x14ac:dyDescent="0.25">
      <c r="F125" s="70"/>
      <c r="G125" s="25"/>
      <c r="H125" s="31"/>
      <c r="I125" s="31"/>
      <c r="J125" s="31"/>
      <c r="K125" s="31"/>
    </row>
    <row r="126" spans="3:11" ht="30" hidden="1" customHeight="1" x14ac:dyDescent="0.25">
      <c r="C126" s="70"/>
      <c r="D126" s="70"/>
      <c r="E126" s="70"/>
      <c r="F126" s="70"/>
      <c r="G126" s="25"/>
      <c r="H126" s="31"/>
      <c r="I126" s="31"/>
      <c r="J126" s="31"/>
      <c r="K126" s="31"/>
    </row>
    <row r="127" spans="3:11" ht="30" hidden="1" customHeight="1" x14ac:dyDescent="0.25">
      <c r="C127" s="70"/>
      <c r="D127" s="70"/>
      <c r="E127" s="70"/>
      <c r="F127" s="70"/>
      <c r="G127" s="25"/>
      <c r="H127" s="31"/>
      <c r="I127" s="31"/>
      <c r="J127" s="31"/>
      <c r="K127" s="31"/>
    </row>
    <row r="128" spans="3:11" ht="30" hidden="1" customHeight="1" x14ac:dyDescent="0.25">
      <c r="C128" s="70"/>
      <c r="D128" s="70"/>
      <c r="E128" s="70"/>
      <c r="F128" s="70"/>
      <c r="G128" s="25"/>
      <c r="H128" s="31"/>
      <c r="I128" s="31"/>
      <c r="J128" s="31"/>
      <c r="K128" s="31"/>
    </row>
    <row r="129" spans="3:11" ht="30" hidden="1" customHeight="1" x14ac:dyDescent="0.25">
      <c r="C129" s="70"/>
      <c r="D129" s="70"/>
      <c r="E129" s="70"/>
      <c r="F129" s="70"/>
      <c r="G129" s="25"/>
      <c r="H129" s="31"/>
      <c r="I129" s="31"/>
      <c r="J129" s="31"/>
      <c r="K129" s="31"/>
    </row>
    <row r="130" spans="3:11" ht="30" hidden="1" customHeight="1" x14ac:dyDescent="0.25">
      <c r="C130" s="70"/>
      <c r="D130" s="70"/>
      <c r="E130" s="70"/>
      <c r="F130" s="70"/>
      <c r="G130" s="25"/>
      <c r="H130" s="31"/>
      <c r="I130" s="31"/>
      <c r="J130" s="31"/>
      <c r="K130" s="31"/>
    </row>
    <row r="131" spans="3:11" ht="30" hidden="1" customHeight="1" x14ac:dyDescent="0.25">
      <c r="C131" s="70"/>
      <c r="D131" s="70"/>
      <c r="E131" s="70"/>
      <c r="F131" s="70"/>
      <c r="G131" s="25"/>
      <c r="H131" s="31"/>
      <c r="I131" s="31"/>
      <c r="J131" s="31"/>
      <c r="K131" s="31"/>
    </row>
    <row r="132" spans="3:11" ht="30" hidden="1" customHeight="1" x14ac:dyDescent="0.25">
      <c r="C132" s="70"/>
      <c r="D132" s="70"/>
      <c r="E132" s="70"/>
      <c r="F132" s="70"/>
      <c r="G132" s="25"/>
      <c r="H132" s="31"/>
      <c r="I132" s="31"/>
      <c r="J132" s="31"/>
      <c r="K132" s="31"/>
    </row>
    <row r="133" spans="3:11" ht="30" hidden="1" customHeight="1" x14ac:dyDescent="0.25">
      <c r="C133" s="70"/>
      <c r="D133" s="70"/>
      <c r="E133" s="70"/>
      <c r="F133" s="70"/>
      <c r="G133" s="25"/>
      <c r="H133" s="31"/>
      <c r="I133" s="31"/>
      <c r="J133" s="31"/>
      <c r="K133" s="31"/>
    </row>
    <row r="134" spans="3:11" ht="30" hidden="1" customHeight="1" x14ac:dyDescent="0.25">
      <c r="C134" s="70"/>
      <c r="D134" s="70"/>
      <c r="E134" s="70"/>
      <c r="F134" s="70"/>
      <c r="G134" s="25"/>
      <c r="H134" s="31"/>
      <c r="I134" s="31"/>
      <c r="J134" s="31"/>
      <c r="K134" s="31"/>
    </row>
    <row r="135" spans="3:11" ht="30" hidden="1" customHeight="1" x14ac:dyDescent="0.25">
      <c r="C135" s="70"/>
      <c r="D135" s="70"/>
      <c r="E135" s="70"/>
      <c r="F135" s="70"/>
      <c r="G135" s="25"/>
      <c r="H135" s="31"/>
      <c r="I135" s="31"/>
      <c r="J135" s="31"/>
      <c r="K135" s="31"/>
    </row>
    <row r="136" spans="3:11" ht="30" hidden="1" customHeight="1" x14ac:dyDescent="0.25">
      <c r="C136" s="70"/>
      <c r="D136" s="70"/>
      <c r="E136" s="70"/>
      <c r="F136" s="70"/>
      <c r="G136" s="25"/>
      <c r="H136" s="31"/>
      <c r="I136" s="31"/>
      <c r="J136" s="31"/>
      <c r="K136" s="31"/>
    </row>
    <row r="137" spans="3:11" ht="30" hidden="1" customHeight="1" x14ac:dyDescent="0.25">
      <c r="C137" s="70"/>
      <c r="D137" s="70"/>
      <c r="E137" s="70"/>
      <c r="F137" s="70"/>
      <c r="G137" s="25"/>
      <c r="H137" s="31"/>
      <c r="I137" s="31"/>
      <c r="J137" s="31"/>
      <c r="K137" s="31"/>
    </row>
    <row r="138" spans="3:11" ht="30" hidden="1" customHeight="1" x14ac:dyDescent="0.25">
      <c r="C138" s="70"/>
      <c r="D138" s="70"/>
      <c r="E138" s="70"/>
      <c r="F138" s="70"/>
      <c r="G138" s="25"/>
      <c r="H138" s="31"/>
      <c r="I138" s="31"/>
      <c r="J138" s="31"/>
      <c r="K138" s="31"/>
    </row>
    <row r="139" spans="3:11" ht="30" hidden="1" customHeight="1" x14ac:dyDescent="0.25">
      <c r="C139" s="70"/>
      <c r="D139" s="70"/>
      <c r="E139" s="70"/>
      <c r="F139" s="70"/>
      <c r="G139" s="25"/>
      <c r="H139" s="31"/>
      <c r="I139" s="31"/>
      <c r="J139" s="31"/>
      <c r="K139" s="31"/>
    </row>
    <row r="140" spans="3:11" ht="30" hidden="1" customHeight="1" x14ac:dyDescent="0.25">
      <c r="C140" s="70"/>
      <c r="D140" s="70"/>
      <c r="E140" s="70"/>
      <c r="F140" s="70"/>
      <c r="G140" s="25"/>
      <c r="H140" s="31"/>
      <c r="I140" s="31"/>
      <c r="J140" s="31"/>
      <c r="K140" s="31"/>
    </row>
    <row r="141" spans="3:11" ht="30" hidden="1" customHeight="1" x14ac:dyDescent="0.25"/>
    <row r="142" spans="3:11" ht="15" hidden="1" x14ac:dyDescent="0.25"/>
    <row r="143" spans="3:11" ht="15" hidden="1" x14ac:dyDescent="0.25"/>
    <row r="144" spans="3:11" ht="15" hidden="1" x14ac:dyDescent="0.25"/>
    <row r="145" ht="15" hidden="1" x14ac:dyDescent="0.25"/>
    <row r="146" ht="15" hidden="1" x14ac:dyDescent="0.25"/>
  </sheetData>
  <sheetProtection sheet="1" objects="1" scenarios="1"/>
  <mergeCells count="20">
    <mergeCell ref="G26:G27"/>
    <mergeCell ref="G24:G25"/>
    <mergeCell ref="G29:G33"/>
    <mergeCell ref="G34:G35"/>
    <mergeCell ref="G36:G37"/>
    <mergeCell ref="C3:J3"/>
    <mergeCell ref="D6:E6"/>
    <mergeCell ref="D7:E7"/>
    <mergeCell ref="F6:G6"/>
    <mergeCell ref="F7:G7"/>
    <mergeCell ref="H6:I6"/>
    <mergeCell ref="H7:I7"/>
    <mergeCell ref="D5:I5"/>
    <mergeCell ref="B21:K21"/>
    <mergeCell ref="D9:I9"/>
    <mergeCell ref="D10:E10"/>
    <mergeCell ref="H10:I10"/>
    <mergeCell ref="D11:E11"/>
    <mergeCell ref="H11:I11"/>
    <mergeCell ref="I18:I1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FF34-3ED0-4975-A938-DAFB754DF9B7}">
  <dimension ref="A1:Q28"/>
  <sheetViews>
    <sheetView showGridLines="0" topLeftCell="A2" zoomScale="90" zoomScaleNormal="90" workbookViewId="0">
      <selection activeCell="B3" sqref="B3:I3"/>
    </sheetView>
  </sheetViews>
  <sheetFormatPr defaultColWidth="0" defaultRowHeight="0" customHeight="1" zeroHeight="1" x14ac:dyDescent="0.25"/>
  <cols>
    <col min="1" max="1" width="8.7109375" customWidth="1"/>
    <col min="2" max="9" width="25.7109375" customWidth="1"/>
    <col min="10" max="10" width="8.7109375" customWidth="1"/>
    <col min="11" max="17" width="0" hidden="1" customWidth="1"/>
    <col min="18" max="16384" width="8.7109375" hidden="1"/>
  </cols>
  <sheetData>
    <row r="1" spans="1:9" ht="15" hidden="1" x14ac:dyDescent="0.25"/>
    <row r="2" spans="1:9" ht="33" customHeight="1" x14ac:dyDescent="0.25">
      <c r="B2" s="24"/>
    </row>
    <row r="3" spans="1:9" ht="33" customHeight="1" x14ac:dyDescent="0.25">
      <c r="B3" s="334" t="s">
        <v>265</v>
      </c>
      <c r="C3" s="334"/>
      <c r="D3" s="334"/>
      <c r="E3" s="334"/>
      <c r="F3" s="334"/>
      <c r="G3" s="334"/>
      <c r="H3" s="334"/>
      <c r="I3" s="334"/>
    </row>
    <row r="4" spans="1:9" ht="33" customHeight="1" x14ac:dyDescent="0.25">
      <c r="B4" s="69"/>
      <c r="C4" s="69"/>
      <c r="D4" s="69"/>
      <c r="E4" s="69"/>
      <c r="F4" s="69"/>
      <c r="G4" s="69"/>
      <c r="H4" s="69"/>
      <c r="I4" s="69"/>
    </row>
    <row r="5" spans="1:9" ht="33" customHeight="1" x14ac:dyDescent="0.25">
      <c r="B5" s="80"/>
      <c r="C5" s="80"/>
      <c r="D5" s="83"/>
      <c r="E5" s="80"/>
      <c r="F5" s="80"/>
      <c r="G5" s="80"/>
      <c r="H5" s="80"/>
      <c r="I5" s="80"/>
    </row>
    <row r="6" spans="1:9" ht="33" customHeight="1" x14ac:dyDescent="0.25">
      <c r="B6" s="80"/>
      <c r="C6" s="80"/>
      <c r="D6" s="83"/>
      <c r="E6" s="80"/>
      <c r="F6" s="80"/>
      <c r="G6" s="80"/>
      <c r="H6" s="80"/>
      <c r="I6" s="80"/>
    </row>
    <row r="7" spans="1:9" ht="33" customHeight="1" x14ac:dyDescent="0.25">
      <c r="B7" s="80"/>
      <c r="C7" s="80"/>
      <c r="D7" s="83"/>
      <c r="E7" s="80"/>
      <c r="F7" s="80"/>
      <c r="G7" s="80"/>
      <c r="H7" s="80"/>
      <c r="I7" s="80"/>
    </row>
    <row r="8" spans="1:9" ht="33" customHeight="1" x14ac:dyDescent="0.25">
      <c r="B8" s="85"/>
      <c r="C8" s="78"/>
      <c r="D8" s="78"/>
      <c r="E8" s="78"/>
      <c r="F8" s="78"/>
      <c r="G8" s="78"/>
      <c r="H8" s="78"/>
      <c r="I8" s="78"/>
    </row>
    <row r="9" spans="1:9" ht="33" customHeight="1" x14ac:dyDescent="0.25">
      <c r="B9" s="66"/>
      <c r="C9" s="66"/>
      <c r="D9" s="66"/>
      <c r="E9" s="66"/>
      <c r="F9" s="66"/>
      <c r="G9" s="66"/>
      <c r="H9" s="66"/>
      <c r="I9" s="66"/>
    </row>
    <row r="10" spans="1:9" ht="33" customHeight="1" x14ac:dyDescent="0.25">
      <c r="B10" s="75"/>
      <c r="C10" s="68"/>
      <c r="D10" s="68"/>
      <c r="E10" s="59"/>
      <c r="F10" s="53"/>
      <c r="G10" s="75"/>
      <c r="H10" s="53"/>
      <c r="I10" s="75"/>
    </row>
    <row r="11" spans="1:9" ht="33" customHeight="1" x14ac:dyDescent="0.25">
      <c r="A11" s="23"/>
      <c r="B11" s="63"/>
      <c r="C11" s="70"/>
      <c r="D11" s="70"/>
      <c r="E11" s="64"/>
      <c r="F11" s="63"/>
      <c r="G11" s="84"/>
      <c r="H11" s="63"/>
      <c r="I11" s="84"/>
    </row>
    <row r="12" spans="1:9" ht="30" customHeight="1" x14ac:dyDescent="0.25">
      <c r="B12" s="64"/>
      <c r="C12" s="70"/>
      <c r="D12" s="70"/>
      <c r="E12" s="53"/>
      <c r="F12" s="63"/>
      <c r="G12" s="84"/>
      <c r="H12" s="63"/>
      <c r="I12" s="84"/>
    </row>
    <row r="13" spans="1:9" ht="30" customHeight="1" x14ac:dyDescent="0.25">
      <c r="B13" s="63"/>
      <c r="C13" s="70"/>
      <c r="D13" s="70"/>
      <c r="E13" s="68"/>
      <c r="F13" s="64"/>
      <c r="G13" s="84"/>
      <c r="H13" s="74"/>
      <c r="I13" s="84"/>
    </row>
    <row r="14" spans="1:9" ht="30" customHeight="1" x14ac:dyDescent="0.25">
      <c r="B14" s="63"/>
      <c r="C14" s="70"/>
      <c r="D14" s="70"/>
      <c r="E14" s="25"/>
      <c r="F14" s="63"/>
      <c r="G14" s="84"/>
      <c r="H14" s="74"/>
      <c r="I14" s="84"/>
    </row>
    <row r="15" spans="1:9" ht="30" customHeight="1" x14ac:dyDescent="0.25">
      <c r="B15" s="63"/>
      <c r="C15" s="70"/>
      <c r="D15" s="70"/>
      <c r="E15" s="64"/>
      <c r="F15" s="64"/>
      <c r="G15" s="70"/>
      <c r="I15" s="28"/>
    </row>
    <row r="16" spans="1:9" ht="30" customHeight="1" x14ac:dyDescent="0.25">
      <c r="B16" s="62"/>
      <c r="C16" s="70"/>
      <c r="D16" s="70"/>
      <c r="E16" s="64"/>
    </row>
    <row r="17" spans="2:9" ht="30" customHeight="1" x14ac:dyDescent="0.25">
      <c r="B17" s="335"/>
      <c r="C17" s="335"/>
      <c r="D17" s="335"/>
      <c r="E17" s="25"/>
      <c r="F17" s="68"/>
      <c r="G17" s="83"/>
      <c r="H17" s="68"/>
      <c r="I17" s="83"/>
    </row>
    <row r="18" spans="2:9" ht="30" customHeight="1" x14ac:dyDescent="0.25">
      <c r="B18" s="64"/>
      <c r="C18" s="70"/>
      <c r="D18" s="70"/>
      <c r="E18" s="25"/>
      <c r="F18" s="76"/>
      <c r="G18" s="70"/>
      <c r="H18" s="63"/>
      <c r="I18" s="70"/>
    </row>
    <row r="19" spans="2:9" ht="30" customHeight="1" x14ac:dyDescent="0.25">
      <c r="B19" s="64"/>
      <c r="C19" s="70"/>
      <c r="D19" s="70"/>
      <c r="E19" s="25"/>
      <c r="F19" s="76"/>
      <c r="G19" s="70"/>
      <c r="H19" s="63"/>
      <c r="I19" s="70"/>
    </row>
    <row r="20" spans="2:9" ht="30" customHeight="1" x14ac:dyDescent="0.25">
      <c r="B20" s="64"/>
      <c r="C20" s="70"/>
      <c r="D20" s="70"/>
      <c r="E20" s="59"/>
      <c r="F20" s="76"/>
      <c r="G20" s="70"/>
      <c r="H20" s="64"/>
      <c r="I20" s="70"/>
    </row>
    <row r="21" spans="2:9" ht="30" customHeight="1" x14ac:dyDescent="0.25">
      <c r="B21" s="64"/>
      <c r="C21" s="70"/>
      <c r="D21" s="70"/>
      <c r="E21" s="64"/>
      <c r="F21" s="74"/>
      <c r="G21" s="70"/>
      <c r="H21" s="74"/>
      <c r="I21" s="70"/>
    </row>
    <row r="22" spans="2:9" ht="30" customHeight="1" x14ac:dyDescent="0.25">
      <c r="B22" s="64"/>
      <c r="C22" s="70"/>
      <c r="D22" s="70"/>
      <c r="E22" s="25"/>
      <c r="F22" s="74"/>
      <c r="G22" s="70"/>
      <c r="H22" s="74"/>
      <c r="I22" s="70"/>
    </row>
    <row r="23" spans="2:9" ht="30" customHeight="1" x14ac:dyDescent="0.25">
      <c r="E23" s="25"/>
      <c r="F23" s="64"/>
      <c r="G23" s="70"/>
      <c r="H23" s="64"/>
      <c r="I23" s="28"/>
    </row>
    <row r="24" spans="2:9" ht="15" hidden="1" x14ac:dyDescent="0.25"/>
    <row r="25" spans="2:9" ht="15" hidden="1" x14ac:dyDescent="0.25"/>
    <row r="26" spans="2:9" ht="15" hidden="1" x14ac:dyDescent="0.25"/>
    <row r="27" spans="2:9" ht="15" hidden="1" x14ac:dyDescent="0.25"/>
    <row r="28" spans="2:9" ht="15" hidden="1" x14ac:dyDescent="0.25"/>
  </sheetData>
  <sheetProtection sheet="1" objects="1" scenarios="1"/>
  <mergeCells count="2">
    <mergeCell ref="B3:I3"/>
    <mergeCell ref="B17:D1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2511A-750D-4711-A834-0B03B664C079}">
  <dimension ref="B3:C10"/>
  <sheetViews>
    <sheetView workbookViewId="0">
      <selection activeCell="B12" sqref="B12"/>
    </sheetView>
  </sheetViews>
  <sheetFormatPr defaultRowHeight="15" x14ac:dyDescent="0.25"/>
  <cols>
    <col min="2" max="2" width="17.28515625" customWidth="1"/>
  </cols>
  <sheetData>
    <row r="3" spans="2:3" x14ac:dyDescent="0.25">
      <c r="C3" t="s">
        <v>77</v>
      </c>
    </row>
    <row r="4" spans="2:3" x14ac:dyDescent="0.25">
      <c r="B4" t="s">
        <v>101</v>
      </c>
      <c r="C4" s="179">
        <f>SUM('Results presentation in table'!B14:E14)</f>
        <v>0</v>
      </c>
    </row>
    <row r="5" spans="2:3" x14ac:dyDescent="0.25">
      <c r="B5" t="s">
        <v>102</v>
      </c>
      <c r="C5" s="179">
        <f>SUM('Results presentation in table'!F14)</f>
        <v>0</v>
      </c>
    </row>
    <row r="6" spans="2:3" x14ac:dyDescent="0.25">
      <c r="B6" t="s">
        <v>103</v>
      </c>
      <c r="C6" s="179">
        <f>SUM('Results presentation in table'!G14:J14)</f>
        <v>0</v>
      </c>
    </row>
    <row r="7" spans="2:3" x14ac:dyDescent="0.25">
      <c r="B7" t="s">
        <v>378</v>
      </c>
      <c r="C7">
        <f>'Benefits from by-products'!H15/1000</f>
        <v>0</v>
      </c>
    </row>
    <row r="8" spans="2:3" x14ac:dyDescent="0.25">
      <c r="B8" t="s">
        <v>379</v>
      </c>
      <c r="C8">
        <f>SUM('Benefits from by-products'!H16:H19)/1000</f>
        <v>0</v>
      </c>
    </row>
    <row r="9" spans="2:3" x14ac:dyDescent="0.25">
      <c r="B9" t="s">
        <v>408</v>
      </c>
      <c r="C9" s="179">
        <f>SUM('Benefits from by-products'!H26:H29)/1000+'Benefits from by-products'!H32/1000</f>
        <v>0</v>
      </c>
    </row>
    <row r="10" spans="2:3" x14ac:dyDescent="0.25">
      <c r="B10" t="s">
        <v>380</v>
      </c>
      <c r="C10">
        <f>('Benefits from by-products'!H38+'Benefits from by-products'!H39)/1000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9D5DB0BE4CD44A9E605CA56499704D" ma:contentTypeVersion="10" ma:contentTypeDescription="Skapa ett nytt dokument." ma:contentTypeScope="" ma:versionID="52456fc31e04294b9d36820ef6c905df">
  <xsd:schema xmlns:xsd="http://www.w3.org/2001/XMLSchema" xmlns:xs="http://www.w3.org/2001/XMLSchema" xmlns:p="http://schemas.microsoft.com/office/2006/metadata/properties" xmlns:ns2="0fb1a41a-a547-4c82-a3d4-eec2d21982db" xmlns:ns3="a72bc800-d43d-4024-8680-6d69819f83c0" targetNamespace="http://schemas.microsoft.com/office/2006/metadata/properties" ma:root="true" ma:fieldsID="a62a649a44a5871614bd94894e16167d" ns2:_="" ns3:_="">
    <xsd:import namespace="0fb1a41a-a547-4c82-a3d4-eec2d21982db"/>
    <xsd:import namespace="a72bc800-d43d-4024-8680-6d69819f83c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b1a41a-a547-4c82-a3d4-eec2d21982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7b349a0b-edc6-45e9-bae2-b1a27632974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2bc800-d43d-4024-8680-6d69819f83c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f825307-b2de-4750-ac0a-813e220c1980}" ma:internalName="TaxCatchAll" ma:showField="CatchAllData" ma:web="a72bc800-d43d-4024-8680-6d69819f83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b1a41a-a547-4c82-a3d4-eec2d21982db">
      <Terms xmlns="http://schemas.microsoft.com/office/infopath/2007/PartnerControls"/>
    </lcf76f155ced4ddcb4097134ff3c332f>
    <TaxCatchAll xmlns="a72bc800-d43d-4024-8680-6d69819f83c0" xsi:nil="true"/>
  </documentManagement>
</p:properties>
</file>

<file path=customXml/itemProps1.xml><?xml version="1.0" encoding="utf-8"?>
<ds:datastoreItem xmlns:ds="http://schemas.openxmlformats.org/officeDocument/2006/customXml" ds:itemID="{0659D4AE-79A5-4BE4-8C25-59FBB3C723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b1a41a-a547-4c82-a3d4-eec2d21982db"/>
    <ds:schemaRef ds:uri="a72bc800-d43d-4024-8680-6d69819f8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9CCDE8-B248-46D1-B39F-F14C67CEA408}">
  <ds:schemaRefs>
    <ds:schemaRef ds:uri="http://schemas.microsoft.com/sharepoint/v3/contenttype/forms"/>
  </ds:schemaRefs>
</ds:datastoreItem>
</file>

<file path=customXml/itemProps3.xml><?xml version="1.0" encoding="utf-8"?>
<ds:datastoreItem xmlns:ds="http://schemas.openxmlformats.org/officeDocument/2006/customXml" ds:itemID="{8F27AA4C-7AF2-4BE3-9FD5-243248D927CB}">
  <ds:schemaRefs>
    <ds:schemaRef ds:uri="http://schemas.microsoft.com/office/2006/metadata/properties"/>
    <ds:schemaRef ds:uri="http://schemas.microsoft.com/office/infopath/2007/PartnerControls"/>
    <ds:schemaRef ds:uri="2a753b0a-6bc1-4ba2-8d6d-346b2a3a5f0d"/>
    <ds:schemaRef ds:uri="0fb1a41a-a547-4c82-a3d4-eec2d21982db"/>
    <ds:schemaRef ds:uri="a72bc800-d43d-4024-8680-6d69819f83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Lägg in data här alt 1.</vt:lpstr>
      <vt:lpstr>Lägg in data här alt 2.</vt:lpstr>
      <vt:lpstr>Enter data here</vt:lpstr>
      <vt:lpstr>Enter data for chemicals here</vt:lpstr>
      <vt:lpstr>Benefits from by-products</vt:lpstr>
      <vt:lpstr>Results presentation in table</vt:lpstr>
      <vt:lpstr>Results presentation in graph</vt:lpstr>
      <vt:lpstr>Graf - Nyttor</vt:lpstr>
      <vt:lpstr>Result presentation in benefits</vt:lpstr>
      <vt:lpstr>References</vt:lpstr>
      <vt:lpstr>Notes</vt:lpstr>
      <vt:lpstr>Information till rullistor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Susanne Lundberg</dc:creator>
  <cp:keywords/>
  <dc:description/>
  <cp:lastModifiedBy>Kristin Johansson</cp:lastModifiedBy>
  <cp:revision/>
  <dcterms:created xsi:type="dcterms:W3CDTF">2021-09-24T13:21:10Z</dcterms:created>
  <dcterms:modified xsi:type="dcterms:W3CDTF">2024-02-06T10:30:21Z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0x010100BD9D5DB0BE4CD44A9E605CA56499704D</vt:lpwstr>
  </property>
  <property fmtid="{D5CDD505-2E9C-101B-9397-08002B2CF9AE}" pid="3" name="MediaServiceImageTags">
    <vt:lpwstr/>
  </property>
</Properties>
</file>